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6" r:id="rId1"/>
    <sheet name="ЗС" sheetId="4" r:id="rId2"/>
    <sheet name="ЭЗ предм" sheetId="7" state="hidden" r:id="rId3"/>
    <sheet name="КТ" sheetId="8" r:id="rId4"/>
  </sheets>
  <definedNames>
    <definedName name="_72ч">'общие сведения'!$A$160</definedName>
    <definedName name="_ftn1" localSheetId="1">ЗС!#REF!</definedName>
    <definedName name="_ftn1" localSheetId="2">'ЭЗ предм'!#REF!</definedName>
    <definedName name="_ftn2" localSheetId="1">ЗС!#REF!</definedName>
    <definedName name="_ftn2" localSheetId="2">'ЭЗ предм'!#REF!</definedName>
    <definedName name="_ftnref1" localSheetId="1">ЗС!#REF!</definedName>
    <definedName name="_ftnref1" localSheetId="2">'ЭЗ предм'!#REF!</definedName>
    <definedName name="_ftnref2" localSheetId="1">ЗС!#REF!</definedName>
    <definedName name="_ftnref2" localSheetId="2">'ЭЗ предм'!#REF!</definedName>
    <definedName name="_дпо">'общие сведения'!$A$167</definedName>
    <definedName name="_рек3">'общие сведения'!$A$169</definedName>
    <definedName name="FIO" localSheetId="2">'ЭЗ предм'!$O$9</definedName>
    <definedName name="FIO">ЗС!$O$9</definedName>
    <definedName name="proverka" localSheetId="2">'ЭЗ предм'!$D$490</definedName>
    <definedName name="proverka">ЗС!$D$396</definedName>
    <definedName name="Аспирант_100" localSheetId="2">'ЭЗ предм'!$AF$432</definedName>
    <definedName name="Аспирант_100">ЗС!#REF!</definedName>
    <definedName name="ВПО_ПП_0" localSheetId="2">'ЭЗ предм'!$X$423</definedName>
    <definedName name="ВПО_ПП_0">ЗС!#REF!</definedName>
    <definedName name="Всего" localSheetId="2">'ЭЗ предм'!$AN$442</definedName>
    <definedName name="Всего">ЗС!$AN$348</definedName>
    <definedName name="вывод1">'общие сведения'!$F$69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 localSheetId="2">'ЭЗ предм'!$X$418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ЗС!$A$2:$BE$372</definedName>
    <definedName name="_xlnm.Print_Area" localSheetId="0">'общие сведения'!$A$3:$J$97</definedName>
    <definedName name="_xlnm.Print_Area" localSheetId="2">'ЭЗ предм'!$A$2:$BE$472</definedName>
    <definedName name="порог_в" localSheetId="2">'ЭЗ предм'!$X$440</definedName>
    <definedName name="порог_в">ЗС!$X$346</definedName>
    <definedName name="порог_п" localSheetId="2">'ЭЗ предм'!$X$439</definedName>
    <definedName name="порог_п">ЗС!$X$345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I346" i="4" l="1"/>
  <c r="BH346" i="4"/>
  <c r="R341" i="4" l="1"/>
  <c r="BG341" i="4" s="1"/>
  <c r="BG2" i="7"/>
  <c r="BI2" i="7"/>
  <c r="BK2" i="7" s="1"/>
  <c r="BG3" i="7"/>
  <c r="BI3" i="7"/>
  <c r="BK3" i="7" s="1"/>
  <c r="BG4" i="7"/>
  <c r="BI4" i="7"/>
  <c r="BK4" i="7" s="1"/>
  <c r="BG5" i="7"/>
  <c r="BI5" i="7"/>
  <c r="BK5" i="7" s="1"/>
  <c r="BG6" i="7"/>
  <c r="BI6" i="7"/>
  <c r="BK6" i="7" s="1"/>
  <c r="BG7" i="7"/>
  <c r="BI7" i="7"/>
  <c r="BK7" i="7" s="1"/>
  <c r="BG8" i="7"/>
  <c r="BI8" i="7"/>
  <c r="BK8" i="7" s="1"/>
  <c r="O9" i="7"/>
  <c r="Q14" i="7" s="1"/>
  <c r="BG9" i="7"/>
  <c r="BI9" i="7"/>
  <c r="BK9" i="7"/>
  <c r="BG10" i="7"/>
  <c r="BI10" i="7"/>
  <c r="BK10" i="7" s="1"/>
  <c r="BG11" i="7"/>
  <c r="BI11" i="7"/>
  <c r="BK11" i="7" s="1"/>
  <c r="BG12" i="7"/>
  <c r="BI12" i="7"/>
  <c r="BK12" i="7" s="1"/>
  <c r="BG13" i="7"/>
  <c r="BI13" i="7"/>
  <c r="BK13" i="7" s="1"/>
  <c r="BG14" i="7"/>
  <c r="BI14" i="7"/>
  <c r="BK14" i="7" s="1"/>
  <c r="Q15" i="7"/>
  <c r="BG15" i="7"/>
  <c r="BI15" i="7"/>
  <c r="BK15" i="7" s="1"/>
  <c r="BG16" i="7"/>
  <c r="BI16" i="7"/>
  <c r="BK16" i="7" s="1"/>
  <c r="BG17" i="7"/>
  <c r="BI17" i="7"/>
  <c r="BK17" i="7" s="1"/>
  <c r="BG18" i="7"/>
  <c r="BI18" i="7"/>
  <c r="BK18" i="7" s="1"/>
  <c r="BG19" i="7"/>
  <c r="BI19" i="7"/>
  <c r="BK19" i="7" s="1"/>
  <c r="BG20" i="7"/>
  <c r="BI20" i="7"/>
  <c r="BK20" i="7" s="1"/>
  <c r="BG21" i="7"/>
  <c r="BI21" i="7"/>
  <c r="BK21" i="7" s="1"/>
  <c r="BG22" i="7"/>
  <c r="BI22" i="7"/>
  <c r="BK22" i="7" s="1"/>
  <c r="BG23" i="7"/>
  <c r="BI23" i="7"/>
  <c r="BK23" i="7" s="1"/>
  <c r="BG24" i="7"/>
  <c r="BI24" i="7"/>
  <c r="BK24" i="7"/>
  <c r="BG25" i="7"/>
  <c r="BI25" i="7"/>
  <c r="BK25" i="7" s="1"/>
  <c r="BG26" i="7"/>
  <c r="BI26" i="7"/>
  <c r="BK26" i="7" s="1"/>
  <c r="BG27" i="7"/>
  <c r="BI27" i="7"/>
  <c r="BK27" i="7" s="1"/>
  <c r="BG28" i="7"/>
  <c r="BI28" i="7"/>
  <c r="BK28" i="7"/>
  <c r="BG29" i="7"/>
  <c r="BI29" i="7"/>
  <c r="BK29" i="7" s="1"/>
  <c r="BG30" i="7"/>
  <c r="BI30" i="7"/>
  <c r="BK30" i="7" s="1"/>
  <c r="BG31" i="7"/>
  <c r="BI31" i="7"/>
  <c r="BK31" i="7" s="1"/>
  <c r="D52" i="7"/>
  <c r="D62" i="7"/>
  <c r="AK108" i="7"/>
  <c r="AR108" i="7"/>
  <c r="S122" i="7"/>
  <c r="BG122" i="7" s="1"/>
  <c r="BI124" i="7"/>
  <c r="D127" i="7" s="1"/>
  <c r="BK125" i="7"/>
  <c r="BL125" i="7"/>
  <c r="BM125" i="7"/>
  <c r="BN125" i="7"/>
  <c r="BO125" i="7"/>
  <c r="BP125" i="7"/>
  <c r="BQ125" i="7"/>
  <c r="S135" i="7"/>
  <c r="BG135" i="7" s="1"/>
  <c r="S146" i="7"/>
  <c r="BG146" i="7"/>
  <c r="S156" i="7"/>
  <c r="BG156" i="7" s="1"/>
  <c r="AB164" i="7"/>
  <c r="BG164" i="7"/>
  <c r="AB170" i="7"/>
  <c r="BG170" i="7" s="1"/>
  <c r="AD195" i="7"/>
  <c r="BG195" i="7" s="1"/>
  <c r="AB361" i="7"/>
  <c r="BG361" i="7" s="1"/>
  <c r="R377" i="7"/>
  <c r="BG377" i="7" s="1"/>
  <c r="Y389" i="7"/>
  <c r="X398" i="7"/>
  <c r="BG398" i="7" s="1"/>
  <c r="W408" i="7"/>
  <c r="BG408" i="7" s="1"/>
  <c r="X418" i="7"/>
  <c r="BG418" i="7" s="1"/>
  <c r="X423" i="7"/>
  <c r="BG423" i="7" s="1"/>
  <c r="X432" i="7"/>
  <c r="BG432" i="7" s="1"/>
  <c r="AC454" i="7"/>
  <c r="AF486" i="7" s="1"/>
  <c r="A486" i="7" s="1"/>
  <c r="AF475" i="7"/>
  <c r="A475" i="7" s="1"/>
  <c r="AF479" i="7"/>
  <c r="A479" i="7" s="1"/>
  <c r="BG2" i="4"/>
  <c r="BI2" i="4"/>
  <c r="BK2" i="4" s="1"/>
  <c r="BG3" i="4"/>
  <c r="BI3" i="4"/>
  <c r="BK3" i="4" s="1"/>
  <c r="BG4" i="4"/>
  <c r="BI4" i="4"/>
  <c r="BK4" i="4" s="1"/>
  <c r="BG5" i="4"/>
  <c r="BI5" i="4"/>
  <c r="BK5" i="4" s="1"/>
  <c r="BG6" i="4"/>
  <c r="BI6" i="4"/>
  <c r="BK6" i="4" s="1"/>
  <c r="BG7" i="4"/>
  <c r="BI7" i="4"/>
  <c r="BK7" i="4" s="1"/>
  <c r="BG8" i="4"/>
  <c r="BI8" i="4"/>
  <c r="BK8" i="4" s="1"/>
  <c r="O9" i="4"/>
  <c r="Y255" i="4" s="1"/>
  <c r="BG9" i="4"/>
  <c r="BI9" i="4"/>
  <c r="BK9" i="4" s="1"/>
  <c r="BG10" i="4"/>
  <c r="BI10" i="4"/>
  <c r="BK10" i="4" s="1"/>
  <c r="BG11" i="4"/>
  <c r="BI11" i="4"/>
  <c r="BK11" i="4" s="1"/>
  <c r="BG12" i="4"/>
  <c r="BI12" i="4"/>
  <c r="BK12" i="4" s="1"/>
  <c r="BG13" i="4"/>
  <c r="BI13" i="4"/>
  <c r="BK13" i="4" s="1"/>
  <c r="BG14" i="4"/>
  <c r="BI14" i="4"/>
  <c r="BK14" i="4" s="1"/>
  <c r="BG15" i="4"/>
  <c r="BI15" i="4"/>
  <c r="BK15" i="4" s="1"/>
  <c r="BG16" i="4"/>
  <c r="BI16" i="4"/>
  <c r="BK16" i="4" s="1"/>
  <c r="BG17" i="4"/>
  <c r="BI17" i="4"/>
  <c r="BK17" i="4" s="1"/>
  <c r="BG18" i="4"/>
  <c r="BI18" i="4"/>
  <c r="BK18" i="4" s="1"/>
  <c r="BG19" i="4"/>
  <c r="BI19" i="4"/>
  <c r="BK19" i="4" s="1"/>
  <c r="BG20" i="4"/>
  <c r="BI20" i="4"/>
  <c r="BK20" i="4" s="1"/>
  <c r="BG21" i="4"/>
  <c r="BI21" i="4"/>
  <c r="BK21" i="4" s="1"/>
  <c r="BG22" i="4"/>
  <c r="BI22" i="4"/>
  <c r="BK22" i="4" s="1"/>
  <c r="BG23" i="4"/>
  <c r="BI23" i="4"/>
  <c r="BK23" i="4" s="1"/>
  <c r="BG24" i="4"/>
  <c r="BI24" i="4"/>
  <c r="BK24" i="4" s="1"/>
  <c r="BG25" i="4"/>
  <c r="BI25" i="4"/>
  <c r="BK25" i="4" s="1"/>
  <c r="BG26" i="4"/>
  <c r="BI26" i="4"/>
  <c r="BK26" i="4" s="1"/>
  <c r="BG27" i="4"/>
  <c r="BI27" i="4"/>
  <c r="BK27" i="4" s="1"/>
  <c r="BG28" i="4"/>
  <c r="BI28" i="4"/>
  <c r="BK28" i="4" s="1"/>
  <c r="BG29" i="4"/>
  <c r="BI29" i="4"/>
  <c r="BK29" i="4" s="1"/>
  <c r="BG30" i="4"/>
  <c r="BI30" i="4"/>
  <c r="BK30" i="4" s="1"/>
  <c r="BG31" i="4"/>
  <c r="BI31" i="4"/>
  <c r="BK31" i="4" s="1"/>
  <c r="E4" i="6"/>
  <c r="E5" i="6"/>
  <c r="E6" i="6"/>
  <c r="E7" i="6"/>
  <c r="E8" i="6"/>
  <c r="L8" i="6"/>
  <c r="O8" i="6"/>
  <c r="P8" i="6"/>
  <c r="E9" i="6"/>
  <c r="L9" i="6"/>
  <c r="E10" i="6"/>
  <c r="L10" i="6"/>
  <c r="E11" i="6"/>
  <c r="L11" i="6"/>
  <c r="O11" i="6"/>
  <c r="O9" i="6"/>
  <c r="P11" i="6"/>
  <c r="P9" i="6" s="1"/>
  <c r="E12" i="6"/>
  <c r="M12" i="6"/>
  <c r="E13" i="6"/>
  <c r="E14" i="6"/>
  <c r="E15" i="6"/>
  <c r="E16" i="6"/>
  <c r="E17" i="6"/>
  <c r="E18" i="6"/>
  <c r="L21" i="6"/>
  <c r="O24" i="6"/>
  <c r="P24" i="6"/>
  <c r="AE462" i="7"/>
  <c r="M29" i="6"/>
  <c r="N29" i="6" s="1"/>
  <c r="P29" i="6"/>
  <c r="L33" i="6"/>
  <c r="M33" i="6"/>
  <c r="L34" i="6"/>
  <c r="M34" i="6"/>
  <c r="L35" i="6"/>
  <c r="M35" i="6"/>
  <c r="I36" i="6"/>
  <c r="L36" i="6"/>
  <c r="L37" i="6" s="1"/>
  <c r="I37" i="6"/>
  <c r="M37" i="6"/>
  <c r="L38" i="6"/>
  <c r="A37" i="6" s="1"/>
  <c r="B38" i="6" s="1"/>
  <c r="A40" i="6"/>
  <c r="A65" i="6"/>
  <c r="F69" i="6"/>
  <c r="F80" i="6"/>
  <c r="A81" i="6"/>
  <c r="A82" i="6"/>
  <c r="AC448" i="7"/>
  <c r="AF483" i="7" s="1"/>
  <c r="A483" i="7" s="1"/>
  <c r="M88" i="6"/>
  <c r="N88" i="6" s="1"/>
  <c r="M90" i="6"/>
  <c r="L90" i="6"/>
  <c r="B92" i="6"/>
  <c r="M92" i="6"/>
  <c r="L92" i="6" s="1"/>
  <c r="B94" i="6"/>
  <c r="M94" i="6"/>
  <c r="L94" i="6" s="1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A160" i="6"/>
  <c r="M165" i="6"/>
  <c r="A241" i="6"/>
  <c r="A242" i="6"/>
  <c r="X16" i="7"/>
  <c r="AO16" i="7"/>
  <c r="AF481" i="7" s="1"/>
  <c r="A481" i="7" s="1"/>
  <c r="U15" i="7"/>
  <c r="Q15" i="4"/>
  <c r="AF385" i="4" s="1"/>
  <c r="A385" i="4" s="1"/>
  <c r="AK14" i="7"/>
  <c r="AF478" i="7"/>
  <c r="A478" i="7" s="1"/>
  <c r="AC452" i="7"/>
  <c r="AF485" i="7" s="1"/>
  <c r="A485" i="7" s="1"/>
  <c r="AC450" i="7"/>
  <c r="AF484" i="7"/>
  <c r="A484" i="7" s="1"/>
  <c r="N92" i="6"/>
  <c r="N90" i="6"/>
  <c r="AB350" i="7"/>
  <c r="BG350" i="7" s="1"/>
  <c r="AB339" i="7"/>
  <c r="BG339" i="7" s="1"/>
  <c r="Y326" i="7"/>
  <c r="BG326" i="7" s="1"/>
  <c r="Y315" i="7"/>
  <c r="BG315" i="7" s="1"/>
  <c r="Y303" i="7"/>
  <c r="BG303" i="7" s="1"/>
  <c r="Y291" i="7"/>
  <c r="BG291" i="7" s="1"/>
  <c r="Y282" i="7"/>
  <c r="BG282" i="7" s="1"/>
  <c r="Y270" i="7"/>
  <c r="BG270" i="7" s="1"/>
  <c r="AB258" i="7"/>
  <c r="BG258" i="7" s="1"/>
  <c r="AD207" i="7"/>
  <c r="BG207" i="7" s="1"/>
  <c r="AD203" i="7"/>
  <c r="BG203" i="7" s="1"/>
  <c r="AD199" i="7"/>
  <c r="BG199" i="7" s="1"/>
  <c r="AY108" i="7"/>
  <c r="AD108" i="7"/>
  <c r="S103" i="7"/>
  <c r="BG103" i="7" s="1"/>
  <c r="AH83" i="7"/>
  <c r="AH77" i="7"/>
  <c r="AH68" i="7"/>
  <c r="BG68" i="7" s="1"/>
  <c r="AH50" i="7"/>
  <c r="BG50" i="7" s="1"/>
  <c r="AH43" i="7"/>
  <c r="BG43" i="7" s="1"/>
  <c r="X17" i="7"/>
  <c r="D12" i="7"/>
  <c r="D11" i="7"/>
  <c r="J10" i="7"/>
  <c r="AF476" i="7" s="1"/>
  <c r="A476" i="7" s="1"/>
  <c r="AF482" i="7"/>
  <c r="A482" i="7" s="1"/>
  <c r="J13" i="7"/>
  <c r="AF477" i="7" s="1"/>
  <c r="A477" i="7" s="1"/>
  <c r="AF480" i="7"/>
  <c r="A480" i="7" s="1"/>
  <c r="AH57" i="7"/>
  <c r="BG57" i="7" s="1"/>
  <c r="L88" i="6"/>
  <c r="L29" i="6"/>
  <c r="AD234" i="7"/>
  <c r="BG234" i="7" s="1"/>
  <c r="AD239" i="7" l="1"/>
  <c r="BG239" i="7" s="1"/>
  <c r="AD229" i="7"/>
  <c r="BG229" i="7" s="1"/>
  <c r="D12" i="4"/>
  <c r="AC360" i="4"/>
  <c r="AF392" i="4" s="1"/>
  <c r="A392" i="4" s="1"/>
  <c r="BI440" i="7"/>
  <c r="AD244" i="7"/>
  <c r="BG244" i="7" s="1"/>
  <c r="AH139" i="4"/>
  <c r="BG139" i="4" s="1"/>
  <c r="AC356" i="4"/>
  <c r="AF390" i="4" s="1"/>
  <c r="A390" i="4" s="1"/>
  <c r="AD181" i="4"/>
  <c r="BG181" i="4" s="1"/>
  <c r="X16" i="4"/>
  <c r="AF386" i="4" s="1"/>
  <c r="A386" i="4" s="1"/>
  <c r="D131" i="7"/>
  <c r="N94" i="6"/>
  <c r="AD224" i="7"/>
  <c r="AC354" i="4"/>
  <c r="AF389" i="4" s="1"/>
  <c r="A389" i="4" s="1"/>
  <c r="Y267" i="4"/>
  <c r="BG267" i="4" s="1"/>
  <c r="BH433" i="7"/>
  <c r="L7" i="6"/>
  <c r="BG224" i="7"/>
  <c r="A70" i="6"/>
  <c r="BG32" i="7"/>
  <c r="BI32" i="7" s="1"/>
  <c r="AD125" i="4"/>
  <c r="BG125" i="4" s="1"/>
  <c r="J13" i="4"/>
  <c r="AF383" i="4" s="1"/>
  <c r="A383" i="4" s="1"/>
  <c r="AE368" i="4"/>
  <c r="AD173" i="4"/>
  <c r="BG173" i="4" s="1"/>
  <c r="AB221" i="4"/>
  <c r="BG221" i="4" s="1"/>
  <c r="AB314" i="4"/>
  <c r="BG314" i="4" s="1"/>
  <c r="X17" i="4"/>
  <c r="AD207" i="4" s="1"/>
  <c r="BG207" i="4" s="1"/>
  <c r="Q14" i="4"/>
  <c r="S86" i="4"/>
  <c r="BG86" i="4" s="1"/>
  <c r="Y279" i="4"/>
  <c r="AH144" i="4"/>
  <c r="BG144" i="4" s="1"/>
  <c r="AC358" i="4"/>
  <c r="AF391" i="4" s="1"/>
  <c r="A391" i="4" s="1"/>
  <c r="AD177" i="4"/>
  <c r="BG177" i="4" s="1"/>
  <c r="Y234" i="4"/>
  <c r="BG234" i="4" s="1"/>
  <c r="U15" i="4"/>
  <c r="S93" i="4"/>
  <c r="BG93" i="4" s="1"/>
  <c r="Y290" i="4"/>
  <c r="BG290" i="4" s="1"/>
  <c r="AH49" i="4"/>
  <c r="BG49" i="4" s="1"/>
  <c r="AD169" i="4"/>
  <c r="BG169" i="4" s="1"/>
  <c r="Y246" i="4"/>
  <c r="BG246" i="4" s="1"/>
  <c r="J10" i="4"/>
  <c r="AF382" i="4" s="1"/>
  <c r="A382" i="4" s="1"/>
  <c r="D11" i="4"/>
  <c r="AF381" i="4"/>
  <c r="A381" i="4" s="1"/>
  <c r="AH42" i="4"/>
  <c r="BG42" i="4" s="1"/>
  <c r="AB112" i="4"/>
  <c r="BG112" i="4" s="1"/>
  <c r="BG32" i="4"/>
  <c r="D46" i="6" s="1"/>
  <c r="A46" i="6" s="1"/>
  <c r="S68" i="4"/>
  <c r="BG68" i="4" s="1"/>
  <c r="AB102" i="4"/>
  <c r="BG102" i="4" s="1"/>
  <c r="AH134" i="4"/>
  <c r="BG134" i="4" s="1"/>
  <c r="AB324" i="4"/>
  <c r="BG324" i="4" s="1"/>
  <c r="AD202" i="4"/>
  <c r="BG202" i="4" s="1"/>
  <c r="BG76" i="4"/>
  <c r="AB107" i="4"/>
  <c r="BG107" i="4" s="1"/>
  <c r="BG255" i="4"/>
  <c r="O23" i="6"/>
  <c r="O5" i="6" s="1"/>
  <c r="X439" i="7" s="1"/>
  <c r="P23" i="6"/>
  <c r="P5" i="6" s="1"/>
  <c r="X440" i="7" s="1"/>
  <c r="M24" i="6"/>
  <c r="BG33" i="7"/>
  <c r="C40" i="6"/>
  <c r="M36" i="6"/>
  <c r="BG108" i="7"/>
  <c r="BJ86" i="7" s="1"/>
  <c r="D97" i="7"/>
  <c r="BG279" i="4"/>
  <c r="AK14" i="4"/>
  <c r="AF384" i="4" s="1"/>
  <c r="A384" i="4" s="1"/>
  <c r="D387" i="7"/>
  <c r="D382" i="7"/>
  <c r="BG389" i="7" s="1"/>
  <c r="AB303" i="4"/>
  <c r="BG303" i="4" s="1"/>
  <c r="BJ174" i="7" l="1"/>
  <c r="AO16" i="4"/>
  <c r="AF387" i="4" s="1"/>
  <c r="A387" i="4" s="1"/>
  <c r="AF388" i="4"/>
  <c r="A388" i="4" s="1"/>
  <c r="R5" i="6"/>
  <c r="M23" i="6"/>
  <c r="L5" i="6" s="1"/>
  <c r="A4" i="7" s="1"/>
  <c r="AD197" i="4"/>
  <c r="BG197" i="4" s="1"/>
  <c r="BG346" i="4" s="1"/>
  <c r="AN348" i="4" s="1"/>
  <c r="AL350" i="4" s="1"/>
  <c r="BI32" i="4"/>
  <c r="BG33" i="4"/>
  <c r="M163" i="6"/>
  <c r="M164" i="6"/>
  <c r="BJ346" i="4"/>
  <c r="M160" i="6"/>
  <c r="M161" i="6" s="1"/>
  <c r="BG77" i="7" l="1"/>
  <c r="BL127" i="7"/>
  <c r="BH79" i="7" s="1"/>
  <c r="BK127" i="7"/>
  <c r="BH73" i="7" s="1"/>
  <c r="BG83" i="7"/>
  <c r="AH363" i="4"/>
  <c r="Q350" i="4"/>
  <c r="AF393" i="4"/>
  <c r="A393" i="4" s="1"/>
  <c r="A394" i="4" s="1"/>
  <c r="T351" i="4"/>
  <c r="BJ37" i="7" l="1"/>
  <c r="A99" i="6"/>
  <c r="D380" i="4"/>
  <c r="BH440" i="7"/>
  <c r="BJ440" i="7" s="1"/>
  <c r="BG440" i="7"/>
  <c r="AN442" i="7" s="1"/>
  <c r="A1" i="6"/>
  <c r="AL444" i="7" l="1"/>
  <c r="AH457" i="7"/>
  <c r="A469" i="7"/>
  <c r="Q444" i="7"/>
  <c r="T445" i="7"/>
  <c r="AF487" i="7"/>
  <c r="A487" i="7" s="1"/>
  <c r="A488" i="7" s="1"/>
  <c r="D474" i="7" s="1"/>
  <c r="K401" i="4"/>
  <c r="B400" i="4"/>
  <c r="B494" i="7" l="1"/>
  <c r="K495" i="7"/>
</calcChain>
</file>

<file path=xl/comments1.xml><?xml version="1.0" encoding="utf-8"?>
<comments xmlns="http://schemas.openxmlformats.org/spreadsheetml/2006/main">
  <authors>
    <author>N51V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Укажите 
номер 
зонального объединения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dolgoarshinnyh_na</author>
    <author>С.Е.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D163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Y267" authorId="2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</commentList>
</comments>
</file>

<file path=xl/comments3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68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189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288" authorId="2" shapeId="0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
 </t>
        </r>
        <r>
          <rPr>
            <b/>
            <sz val="9"/>
            <color indexed="81"/>
            <rFont val="Tahoma"/>
            <family val="2"/>
            <charset val="204"/>
          </rPr>
          <t>публикации учитываются в соответствии
  с рекомендуемым перечнем.</t>
        </r>
      </text>
    </comment>
    <comment ref="AY303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X417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
с 01.09.2013 г.  учитываются только удостоверения </t>
        </r>
      </text>
    </comment>
    <comment ref="X422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     с 01.09.2013 г. учитываются только дипломы </t>
        </r>
      </text>
    </comment>
  </commentList>
</comments>
</file>

<file path=xl/sharedStrings.xml><?xml version="1.0" encoding="utf-8"?>
<sst xmlns="http://schemas.openxmlformats.org/spreadsheetml/2006/main" count="1554" uniqueCount="855">
  <si>
    <t>_рек3</t>
  </si>
  <si>
    <t>не удалять строки</t>
  </si>
  <si>
    <t>_72ч</t>
  </si>
  <si>
    <t>_дпо</t>
  </si>
  <si>
    <t>физической культуры</t>
  </si>
  <si>
    <t xml:space="preserve"> Организация и проведение массовых спортивно-оздоровительных мероприятий</t>
  </si>
  <si>
    <t>программы, сценарии проведения меро-
приятий и др. подтвержд. документы</t>
  </si>
  <si>
    <t>без учета результатов государственной итоговой аттестации (ГИА) и единого государственного экзамена (ЕГЭ)</t>
  </si>
  <si>
    <t>#ЭЗ</t>
  </si>
  <si>
    <t>изобразительного искусства</t>
  </si>
  <si>
    <t>музыки</t>
  </si>
  <si>
    <t>мировой художественной культуры</t>
  </si>
  <si>
    <t>основ безопасности жизнедеятельности</t>
  </si>
  <si>
    <t>технологии</t>
  </si>
  <si>
    <t>математики</t>
  </si>
  <si>
    <t>физики</t>
  </si>
  <si>
    <t>химии</t>
  </si>
  <si>
    <t>биологии</t>
  </si>
  <si>
    <t>информатики и ИКТ</t>
  </si>
  <si>
    <t>русского языка и литературы</t>
  </si>
  <si>
    <t>Результаты итоговой аттестации в форме ГИА-9</t>
  </si>
  <si>
    <t>1.3.,1.4</t>
  </si>
  <si>
    <t>(см. Приложение 1)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</si>
  <si>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</si>
  <si>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</si>
  <si>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</si>
  <si>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</si>
  <si>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</si>
  <si>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</si>
  <si>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</si>
  <si>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 xml:space="preserve">Результаты итоговой аттестации в форме ЕГЭ  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</si>
  <si>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</si>
  <si>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</si>
  <si>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</si>
  <si>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</si>
  <si>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</si>
  <si>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</si>
  <si>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</si>
  <si>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</si>
  <si>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3 года и более - 250б.</t>
  </si>
  <si>
    <t>3 года и более - 300б.</t>
  </si>
  <si>
    <t>2 года и менее - 150б.</t>
  </si>
  <si>
    <t>2 года и менее - 200б.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</si>
  <si>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</si>
  <si>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</si>
  <si>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</si>
  <si>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</si>
  <si>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</si>
  <si>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</si>
  <si>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</si>
  <si>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</si>
  <si>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</si>
  <si>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</si>
  <si>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t>(см. Приложение 7 и 8)
Подтверждающие документы:       
материалы на сайте и их представление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</si>
  <si>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</si>
  <si>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r>
      <t>Примечание: оценивается работа в качестве 
либо эксперта ГИА-9,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</si>
  <si>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</si>
  <si>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t>Муниципальный/ зональный/ районный уровень</t>
  </si>
  <si>
    <t>Уровень
 образовательной организации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</si>
  <si>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</si>
  <si>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дипломы, выписки из приказов</t>
    </r>
  </si>
  <si>
    <r>
      <t xml:space="preserve">(см.  Приложение 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 
грамоты, дипломы, благодарности и др., выписки из приказов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</si>
  <si>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</si>
  <si>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 при наличии базового профессионального образования
</t>
    </r>
  </si>
  <si>
    <t>Наличие степени доктора наук,  звания профессора</t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</si>
  <si>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</si>
  <si>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</si>
  <si>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</si>
  <si>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Продуктивность деятельности педагога по развитию учащихся</t>
  </si>
  <si>
    <t>Продуктивность личного вклада педагога в повышение качества образования</t>
  </si>
  <si>
    <t>3.2.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</si>
  <si>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(см.  Приложение  4)</t>
    </r>
  </si>
  <si>
    <t>см. Приложения 5, 6</t>
  </si>
  <si>
    <t>Подтверждающие документы: 
(см.  Приложение  3)</t>
  </si>
  <si>
    <r>
      <t xml:space="preserve">Разработка программно-методического сопровождения образовательного процесса
</t>
    </r>
    <r>
      <rPr>
        <i/>
        <sz val="10"/>
        <rFont val="Times New Roman"/>
        <family val="1"/>
        <charset val="204"/>
      </rPr>
      <t>(см.  Приложение 7)</t>
    </r>
  </si>
  <si>
    <r>
      <t xml:space="preserve">Повышение квалификации
</t>
    </r>
    <r>
      <rPr>
        <i/>
        <sz val="11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(см. Приложение 9)</t>
    </r>
  </si>
  <si>
    <t>высшая</t>
  </si>
  <si>
    <t>3.3.3.</t>
  </si>
  <si>
    <t>Название образовательной технологии</t>
  </si>
  <si>
    <t>Не 
использует</t>
  </si>
  <si>
    <t>Использует не достаточно продуктивно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</si>
  <si>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</si>
  <si>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</si>
  <si>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</si>
  <si>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</si>
  <si>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</si>
  <si>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</si>
  <si>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</si>
  <si>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</si>
  <si>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</si>
  <si>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</si>
  <si>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</si>
  <si>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</si>
  <si>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</si>
  <si>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</si>
  <si>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</si>
  <si>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</si>
  <si>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</si>
  <si>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1 чел. - 170б.
2 и более - 200б.
Участие -100б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</si>
  <si>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</si>
  <si>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</si>
  <si>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</si>
  <si>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</si>
  <si>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</si>
  <si>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</si>
  <si>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 xml:space="preserve"> -  профессиональная переподготовка (ПП) *
</t>
  </si>
  <si>
    <t>Программа 
ВПО/ ПП освоена полностью</t>
  </si>
  <si>
    <t xml:space="preserve"> -  Второе профессиональное образование (ВПО) *</t>
  </si>
  <si>
    <t xml:space="preserve">Обучение на 
1-2 курсе ВПО
</t>
  </si>
  <si>
    <t xml:space="preserve">Обучение на 
3-4 курсе ВПО
</t>
  </si>
  <si>
    <t>Обучение  на 
1-м курсе ПП</t>
  </si>
  <si>
    <t>Обучение  на 
2-м курсе ПП</t>
  </si>
  <si>
    <t>3.4.1.</t>
  </si>
  <si>
    <t>3.5.3.</t>
  </si>
  <si>
    <t>Профессиональное научное развитие*</t>
  </si>
  <si>
    <t>ЭЗ - август 2014г.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</si>
  <si>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</si>
  <si>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</si>
  <si>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</si>
  <si>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1. Инвариант академический 
            + 
2. Инвариант кафедральный  
            + 
3.Вариативные программы курсов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</si>
  <si>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</si>
  <si>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</si>
  <si>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</si>
  <si>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</si>
  <si>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</si>
  <si>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1-2 конф. - 100б.
2-5 конф. - 150б.
5 и более - 170б.</t>
  </si>
  <si>
    <t>1-конф. - 170б.
2 и более конф. - 200б.</t>
  </si>
  <si>
    <t>2.4.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</si>
  <si>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</si>
  <si>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</si>
  <si>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</si>
  <si>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</si>
  <si>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</si>
  <si>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</si>
  <si>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</si>
  <si>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</si>
  <si>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</si>
  <si>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</si>
  <si>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</si>
  <si>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 xml:space="preserve">Подпись председателя </t>
  </si>
  <si>
    <t>экспертной группы</t>
  </si>
  <si>
    <t xml:space="preserve">Ф.И.О. </t>
  </si>
  <si>
    <t>Положительная динамика результатов</t>
  </si>
  <si>
    <t>1.2.</t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</si>
  <si>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(см. Приложение 1)</t>
    </r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</si>
  <si>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</si>
  <si>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</si>
  <si>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</si>
  <si>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</si>
  <si>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</si>
  <si>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</si>
  <si>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</si>
  <si>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</si>
  <si>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</si>
  <si>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</si>
  <si>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</si>
  <si>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</si>
  <si>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</si>
  <si>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</si>
  <si>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</si>
  <si>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Деятельность аттестуемого педагога по формированию здорового образа жизни учащихся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</si>
  <si>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</si>
  <si>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</si>
  <si>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</si>
  <si>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</si>
  <si>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</si>
  <si>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</si>
  <si>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</si>
  <si>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научно-иссле-довательской, проектной деятельности обучающих-
ся (по предмету): 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</si>
  <si>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</si>
  <si>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</si>
  <si>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</si>
  <si>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</si>
  <si>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</si>
  <si>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</si>
  <si>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</si>
  <si>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</si>
  <si>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</si>
  <si>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</si>
  <si>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</si>
  <si>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</si>
  <si>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</si>
  <si>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</si>
  <si>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</si>
  <si>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</si>
  <si>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</si>
  <si>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</si>
  <si>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</si>
  <si>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</si>
  <si>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</si>
  <si>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</si>
  <si>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</si>
  <si>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</si>
  <si>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</si>
  <si>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</si>
  <si>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</si>
  <si>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</si>
  <si>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</si>
  <si>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</si>
  <si>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</si>
  <si>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</si>
  <si>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</si>
  <si>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2 публ. - 90б.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</si>
  <si>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</si>
  <si>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</si>
  <si>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</si>
  <si>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</si>
  <si>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</si>
  <si>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</si>
  <si>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</si>
  <si>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</si>
  <si>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</si>
  <si>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</si>
  <si>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</si>
  <si>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</si>
  <si>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3.3.9.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</si>
  <si>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</si>
  <si>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</si>
  <si>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</si>
  <si>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</si>
  <si>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</si>
  <si>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</si>
  <si>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</si>
  <si>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</si>
  <si>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</si>
  <si>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</si>
  <si>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</si>
  <si>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</si>
  <si>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</si>
  <si>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</si>
  <si>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</si>
  <si>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</si>
  <si>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Эксперт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</si>
  <si>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</si>
  <si>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</si>
  <si>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</si>
  <si>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</si>
  <si>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</si>
  <si>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>3.</t>
    </r>
    <r>
      <rPr>
        <sz val="9"/>
        <rFont val="Times New Roman"/>
        <family val="1"/>
        <charset val="204"/>
      </rPr>
      <t>3.10.</t>
    </r>
  </si>
  <si>
    <r>
      <t>3.</t>
    </r>
    <r>
      <rPr>
        <sz val="9"/>
        <rFont val="Times New Roman"/>
        <family val="1"/>
        <charset val="204"/>
      </rPr>
      <t>3.11.</t>
    </r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</si>
  <si>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</si>
  <si>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</si>
  <si>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Освоение индивидуальной программы повышения квалификации в полном объеме: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</si>
  <si>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</si>
  <si>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</si>
  <si>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</si>
  <si>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</si>
  <si>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</si>
  <si>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</si>
  <si>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</si>
  <si>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</si>
  <si>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</si>
  <si>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</si>
  <si>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</si>
  <si>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</si>
  <si>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</si>
  <si>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</si>
  <si>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</si>
  <si>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</si>
  <si>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</si>
  <si>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</si>
  <si>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</si>
  <si>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</si>
  <si>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</si>
  <si>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</si>
  <si>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</si>
  <si>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</si>
  <si>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</si>
  <si>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</si>
  <si>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</si>
  <si>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</si>
  <si>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</si>
  <si>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</si>
  <si>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</si>
  <si>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</si>
  <si>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</si>
  <si>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</si>
  <si>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</si>
  <si>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</si>
  <si>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</si>
  <si>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</si>
  <si>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</si>
  <si>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</si>
  <si>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</si>
  <si>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</si>
  <si>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</si>
  <si>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</si>
  <si>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</si>
  <si>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</si>
  <si>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</si>
  <si>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</si>
  <si>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</si>
  <si>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</si>
  <si>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Каширский</t>
  </si>
  <si>
    <t>Клинский</t>
  </si>
  <si>
    <t>Коломенский</t>
  </si>
  <si>
    <t>Красногорский</t>
  </si>
  <si>
    <t>Луховицкий</t>
  </si>
  <si>
    <t>Мытищинский</t>
  </si>
  <si>
    <t>Озерский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</si>
  <si>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</si>
  <si>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</si>
  <si>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</si>
  <si>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</si>
  <si>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</si>
  <si>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</si>
  <si>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</si>
  <si>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</si>
  <si>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</si>
  <si>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</si>
  <si>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</si>
  <si>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</si>
  <si>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</si>
  <si>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</si>
  <si>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Юбилейный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</si>
  <si>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</si>
  <si>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</si>
  <si>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</si>
  <si>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</si>
  <si>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</si>
  <si>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</si>
  <si>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</si>
  <si>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</si>
  <si>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</si>
  <si>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</si>
  <si>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</si>
  <si>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</si>
  <si>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</si>
  <si>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Егорьевский</t>
  </si>
  <si>
    <t>Зарайский</t>
  </si>
  <si>
    <t>Коломна</t>
  </si>
  <si>
    <t>Серебряно-Прудский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</si>
  <si>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</si>
  <si>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</si>
  <si>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</si>
  <si>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</si>
  <si>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</si>
  <si>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</si>
  <si>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</si>
  <si>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</si>
  <si>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</si>
  <si>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</si>
  <si>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</si>
  <si>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</si>
  <si>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</si>
  <si>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</si>
  <si>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</si>
  <si>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</si>
  <si>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</si>
  <si>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</si>
  <si>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</si>
  <si>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</si>
  <si>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</si>
  <si>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</si>
  <si>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</si>
  <si>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</si>
  <si>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</si>
  <si>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</si>
  <si>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</si>
  <si>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</si>
  <si>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</si>
  <si>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</si>
  <si>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>2.3.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</si>
  <si>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</si>
  <si>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</si>
  <si>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</si>
  <si>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</si>
  <si>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</si>
  <si>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</si>
  <si>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Подписи экспертов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</si>
  <si>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</si>
  <si>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</si>
  <si>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</si>
  <si>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</si>
  <si>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</si>
  <si>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</si>
  <si>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</si>
  <si>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r>
      <t>Всего набрано аттестуемым педагогическим работником</t>
    </r>
    <r>
      <rPr>
        <sz val="11"/>
        <rFont val="Arial"/>
        <family val="2"/>
        <charset val="204"/>
      </rPr>
      <t xml:space="preserve">  </t>
    </r>
  </si>
  <si>
    <t xml:space="preserve">« 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</si>
  <si>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</si>
  <si>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</si>
  <si>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</si>
  <si>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</si>
  <si>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</si>
  <si>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</si>
  <si>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</si>
  <si>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3 и более - 30б.</t>
  </si>
  <si>
    <t>3 и более - 50б.</t>
  </si>
  <si>
    <t>2 и более - 30б.</t>
  </si>
  <si>
    <t>2 и более - 50б.</t>
  </si>
  <si>
    <t>года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</si>
  <si>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</si>
  <si>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</si>
  <si>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</si>
  <si>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</si>
  <si>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</si>
  <si>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</si>
  <si>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</si>
  <si>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</si>
  <si>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</si>
  <si>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</si>
  <si>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</si>
  <si>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</si>
  <si>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</si>
  <si>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</si>
  <si>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</si>
  <si>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</si>
  <si>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</si>
  <si>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</si>
  <si>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</si>
  <si>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</si>
  <si>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</si>
  <si>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</si>
  <si>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</si>
  <si>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</si>
  <si>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</si>
  <si>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</si>
  <si>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</si>
  <si>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</si>
  <si>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</si>
  <si>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</si>
  <si>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</si>
  <si>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</si>
  <si>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</si>
  <si>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</si>
  <si>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</si>
  <si>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</si>
  <si>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</si>
  <si>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</si>
  <si>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</si>
  <si>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</si>
  <si>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</si>
  <si>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</si>
  <si>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</si>
  <si>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</si>
  <si>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</si>
  <si>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</si>
  <si>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</si>
  <si>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</si>
  <si>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</si>
  <si>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</si>
  <si>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</si>
  <si>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</si>
  <si>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</si>
  <si>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</si>
  <si>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</si>
  <si>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</si>
  <si>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</si>
  <si>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</si>
  <si>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</si>
  <si>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</si>
  <si>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</si>
  <si>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r>
      <t xml:space="preserve">Список должностей 
</t>
    </r>
    <r>
      <rPr>
        <b/>
        <i/>
        <sz val="10"/>
        <rFont val="Arial Cyr"/>
        <charset val="204"/>
      </rPr>
      <t>отсортирован по алфавиту</t>
    </r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</si>
  <si>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</si>
  <si>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</si>
  <si>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</si>
  <si>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</si>
  <si>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</si>
  <si>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</si>
  <si>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Всего набрано аттестуемым (cумма баллов)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</si>
  <si>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</si>
  <si>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</si>
  <si>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</si>
  <si>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</si>
  <si>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</si>
  <si>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</si>
  <si>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</si>
  <si>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</si>
  <si>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</si>
  <si>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</si>
  <si>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</si>
  <si>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</si>
  <si>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</si>
  <si>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</si>
  <si>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Участие - 10б.</t>
  </si>
  <si>
    <t>Участие - 20б.</t>
  </si>
  <si>
    <t>Участие - 30б.</t>
  </si>
  <si>
    <t>Низкий</t>
  </si>
  <si>
    <t>100-250</t>
  </si>
  <si>
    <t>300-500</t>
  </si>
  <si>
    <r>
      <t>Окончание вуза/ суза менее 3-х лет назад</t>
    </r>
    <r>
      <rPr>
        <sz val="10"/>
        <rFont val="Times New Roman"/>
        <family val="1"/>
        <charset val="204"/>
      </rPr>
      <t xml:space="preserve"> (молодой специалист)</t>
    </r>
  </si>
  <si>
    <t>год окончания:</t>
  </si>
  <si>
    <r>
      <t xml:space="preserve">Обучение в вузе/ сузе </t>
    </r>
    <r>
      <rPr>
        <sz val="10"/>
        <rFont val="Times New Roman"/>
        <family val="1"/>
        <charset val="204"/>
      </rPr>
      <t>(по направлению "Образование и педагогика")</t>
    </r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</si>
  <si>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</si>
  <si>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</si>
  <si>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</si>
  <si>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</si>
  <si>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</si>
  <si>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r>
      <t xml:space="preserve">необходимо в ЭЗ дать рекомендации </t>
    </r>
    <r>
      <rPr>
        <b/>
        <sz val="9"/>
        <color indexed="20"/>
        <rFont val="Arial Cyr"/>
        <charset val="204"/>
      </rPr>
      <t>?</t>
    </r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</si>
  <si>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</si>
  <si>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</si>
  <si>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</si>
  <si>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</si>
  <si>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</si>
  <si>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ч. курсов повышения квалификации</t>
  </si>
  <si>
    <t>ИТОГовая формула -&gt;</t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</si>
  <si>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0"/>
        <color indexed="10"/>
        <rFont val="Arial Cyr"/>
        <charset val="204"/>
      </rPr>
      <t>или</t>
    </r>
    <r>
      <rPr>
        <sz val="10"/>
        <rFont val="Arial Cyr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</si>
  <si>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 xml:space="preserve">Получить  дополнительное профессиональное образование по направлению подготовки "Образование и педагогика". </t>
  </si>
  <si>
    <t>рек2</t>
  </si>
  <si>
    <t>рек3</t>
  </si>
  <si>
    <t>Вывод1</t>
  </si>
  <si>
    <t>Имена ячеек:</t>
  </si>
  <si>
    <t>рез_2</t>
  </si>
  <si>
    <t>рез_3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</si>
  <si>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</si>
  <si>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</si>
  <si>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</si>
  <si>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t>150-250</t>
  </si>
  <si>
    <t>200-300</t>
  </si>
  <si>
    <t>Эксперт ГИА-9</t>
  </si>
  <si>
    <t>Эксперт ЕГЭ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</si>
  <si>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</si>
  <si>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</si>
  <si>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</si>
  <si>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</si>
  <si>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Название методов 
обучения и воспитания 
учащихся / воспитанников</t>
  </si>
  <si>
    <t>(заполняется только на педагога, аттестующегося на высшую квалификационную категорию)</t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</si>
  <si>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-  см. Приложение 1)</t>
    </r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</si>
  <si>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</si>
  <si>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</si>
  <si>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</si>
  <si>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</si>
  <si>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</si>
  <si>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t xml:space="preserve">Участие в деятельности экспертных комиссий, апелляционных комиссий, аттестационных комиссий (до 2011 г.), предметных комиссий, профессиональ- 
ных ассоциаций, жюри профессиональ-
ных конкурсов, постоянно действующих семинаров   и др. 
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</si>
  <si>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</si>
  <si>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</si>
  <si>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</si>
  <si>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</si>
  <si>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</si>
  <si>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</si>
  <si>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</si>
  <si>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</si>
  <si>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</si>
  <si>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</si>
  <si>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</si>
  <si>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</si>
  <si>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</si>
  <si>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</si>
  <si>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</si>
  <si>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 xml:space="preserve">(см.  Приложение  2)  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</si>
  <si>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</si>
  <si>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</si>
  <si>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</si>
  <si>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</si>
  <si>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</si>
  <si>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</si>
  <si>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</si>
  <si>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r>
      <t xml:space="preserve">Руководство   методическими 
объединениями *
</t>
    </r>
    <r>
      <rPr>
        <i/>
        <sz val="10"/>
        <rFont val="Times New Roman"/>
        <family val="1"/>
        <charset val="204"/>
      </rPr>
      <t>(см.  Приложение  7)</t>
    </r>
  </si>
  <si>
    <r>
      <t xml:space="preserve">Методы формирования новых знаний и способов действий  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</si>
  <si>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r>
      <t xml:space="preserve">Методы организации деятельности учащихся 
</t>
    </r>
    <r>
      <rPr>
        <i/>
        <sz val="11"/>
        <rFont val="Times New Roman"/>
        <family val="1"/>
        <charset val="204"/>
      </rPr>
      <t>(оценка деятельности педагога через деятель-
ность учащихся  на уроке/ занятии)</t>
    </r>
  </si>
  <si>
    <r>
      <t xml:space="preserve">Методы формирования личностных результатов </t>
    </r>
    <r>
      <rPr>
        <i/>
        <sz val="11"/>
        <rFont val="Times New Roman"/>
        <family val="1"/>
        <charset val="204"/>
      </rPr>
      <t>(методы воспитания)</t>
    </r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</si>
  <si>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
от 5 августа 2013 г. № 662 (п.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</si>
  <si>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(п. 37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</si>
  <si>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</si>
  <si>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</si>
  <si>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</si>
  <si>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37 Порядка аттестации).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</si>
  <si>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(см. Приложение 7)</t>
    </r>
  </si>
  <si>
    <t>3.3.12.</t>
  </si>
  <si>
    <t xml:space="preserve">Муницип. / зональный 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</si>
  <si>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</si>
  <si>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</si>
  <si>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</si>
  <si>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</si>
  <si>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</si>
  <si>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</si>
  <si>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</si>
  <si>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</si>
  <si>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</si>
  <si>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</si>
  <si>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</si>
  <si>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</si>
  <si>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 xml:space="preserve"> название ЭЗ -1 основное</t>
  </si>
  <si>
    <t xml:space="preserve"> название ЭЗ -2 предмет.</t>
  </si>
  <si>
    <t xml:space="preserve"> основной и старшей ступени среднего полного общего образования  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</si>
  <si>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</si>
  <si>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</si>
  <si>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</si>
  <si>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</si>
  <si>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t>1-2 чел. - 50б.
3-7 чел. - 60б.
8 и более -  70б.
Участие - 20б.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</si>
  <si>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</si>
  <si>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</si>
  <si>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Средний 
- 50б.</t>
  </si>
  <si>
    <t>Высокий 
- 100б.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</si>
  <si>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</si>
  <si>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</si>
  <si>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</si>
  <si>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</si>
  <si>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</si>
  <si>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 xml:space="preserve"> -     конкурсы,
 -     выставки
   и др.
(см.  Приложение  2)</t>
  </si>
  <si>
    <t xml:space="preserve"> -     конкурсы,
 -     концерты
   и др.
(см.  Приложение  2)</t>
  </si>
  <si>
    <t xml:space="preserve"> -     конкурсы, 
 -     спортакиады,
 -     турниры,
 -     соревнования  и др.
(см.  Приложение  2)</t>
  </si>
  <si>
    <t xml:space="preserve"> -     конкурсы,
 -     турниры, 
 -     выставки и др.
(см.  Приложение  2)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</si>
  <si>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</si>
  <si>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</si>
  <si>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>уч. МХК</t>
  </si>
  <si>
    <t>учителя мировой художественной культуры</t>
  </si>
  <si>
    <t xml:space="preserve"> формула расч.кол-во ГИА-ЕГЭ "да" --&gt;</t>
  </si>
  <si>
    <t xml:space="preserve">формулы для названия ЭЗ:  </t>
  </si>
  <si>
    <t>основное</t>
  </si>
  <si>
    <t>Участие в профессиональных выставках  *</t>
  </si>
  <si>
    <t>Участие в  концертной деятельности *</t>
  </si>
  <si>
    <t>Участие в профессиональных выставках *</t>
  </si>
  <si>
    <r>
      <t xml:space="preserve">научно-практические конфе-
ренции, семинары и др.
(см.  Приложение 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</si>
  <si>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</si>
  <si>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</si>
  <si>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</si>
  <si>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(см. Приложение 7)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</si>
  <si>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</si>
  <si>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</si>
  <si>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</si>
  <si>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</si>
  <si>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</si>
  <si>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</si>
  <si>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</si>
  <si>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(см.  Приложение  7)</t>
    </r>
  </si>
  <si>
    <t>Участие в проектно-исследователь-
ской, опытно-экспериментальной и др. научной деятельности  *
(см. Приложение 7)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</si>
  <si>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 * 
</t>
  </si>
  <si>
    <t>Деятельность аттестуемого педагога в качестве классного руководителя  *</t>
  </si>
  <si>
    <t>(средние данные за межаттестацион-
  ный период  -  см. Приложение 1)</t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</si>
  <si>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(см. Приложение 7)</t>
    </r>
  </si>
  <si>
    <r>
      <t xml:space="preserve">(см. Приложение 7 и 8)
</t>
    </r>
    <r>
      <rPr>
        <b/>
        <i/>
        <sz val="10"/>
        <rFont val="Times New Roman"/>
        <family val="1"/>
        <charset val="204"/>
      </rPr>
      <t xml:space="preserve">Подтверждающие документы:    </t>
    </r>
    <r>
      <rPr>
        <i/>
        <sz val="10"/>
        <rFont val="Times New Roman"/>
        <family val="1"/>
        <charset val="204"/>
      </rPr>
      <t xml:space="preserve"> 
материалы на сайте и их представление</t>
    </r>
  </si>
  <si>
    <r>
      <t xml:space="preserve">Участие в работе экспертных комиссий по проверке экзаменационных работ ГИА-9/ ЕГЭ  *        </t>
    </r>
    <r>
      <rPr>
        <i/>
        <sz val="10"/>
        <rFont val="Times New Roman"/>
        <family val="1"/>
        <charset val="204"/>
      </rPr>
      <t xml:space="preserve">   (см.  Приложение  7)</t>
    </r>
  </si>
  <si>
    <t>Дополнительная информация</t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</si>
  <si>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</si>
  <si>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</si>
  <si>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</si>
  <si>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Преподаватель</t>
    </r>
  </si>
  <si>
    <t>Эксперт ОГЭ</t>
  </si>
  <si>
    <t>Работа в межаттестационный период в выпускных классах 
(в 9 кл. - ОГЭ, 11кл. - ЕГЭ) :</t>
  </si>
  <si>
    <t>без ОГЭ и ЕГЭ</t>
  </si>
  <si>
    <t>с ОГЭ</t>
  </si>
  <si>
    <t>с ОГЭ и ЕГЭ</t>
  </si>
  <si>
    <t xml:space="preserve">с учетом результатов основного государственного экзамена (ОГЭ) </t>
  </si>
  <si>
    <t>без учета результатов основного государственного экзамена (ОГЭ) 
и единого государственного экзамена (ЕГЭ)</t>
  </si>
  <si>
    <t>с учетом результатов основного государственного экзамена (ОГЭ) 
и единого государственного экзамена (ЕГЭ)</t>
  </si>
  <si>
    <r>
      <t>Примечание: оценивается работа в качестве 
либо эксперта ОГЭ,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</si>
  <si>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Участие в работе экспертных комиссий по проверке экзаменационных работ ОГЭ / 
ЕГЭ  *       </t>
    </r>
    <r>
      <rPr>
        <i/>
        <sz val="10"/>
        <rFont val="Times New Roman"/>
        <family val="1"/>
        <charset val="204"/>
      </rPr>
      <t xml:space="preserve">    
(см.  Приложение  7)</t>
    </r>
  </si>
  <si>
    <t>да</t>
  </si>
  <si>
    <t>1 конкурс -50б</t>
  </si>
  <si>
    <t>Использует недостаточно продуктивно</t>
  </si>
  <si>
    <t>г. Кимры</t>
  </si>
  <si>
    <t>Бежецкий район</t>
  </si>
  <si>
    <t>Весьегонский район</t>
  </si>
  <si>
    <t>Калязинский район</t>
  </si>
  <si>
    <t>Кашинский район</t>
  </si>
  <si>
    <t>Кесовогорский район</t>
  </si>
  <si>
    <t>Кимрский район</t>
  </si>
  <si>
    <t>Краснохолмский район</t>
  </si>
  <si>
    <t>Лесной район</t>
  </si>
  <si>
    <t>Максатихинский район</t>
  </si>
  <si>
    <t>Молоковский район</t>
  </si>
  <si>
    <t>Рамешковский район</t>
  </si>
  <si>
    <t>Сандовский район</t>
  </si>
  <si>
    <t>Сонковский район</t>
  </si>
  <si>
    <t>г. Тверь</t>
  </si>
  <si>
    <t>г. Вышний Волочек</t>
  </si>
  <si>
    <t>г. Торжок</t>
  </si>
  <si>
    <t>Бологовский район</t>
  </si>
  <si>
    <t>Вышневолоцкий район</t>
  </si>
  <si>
    <t>Калининский район</t>
  </si>
  <si>
    <t>Конаковский район</t>
  </si>
  <si>
    <t>Кувшиновский район</t>
  </si>
  <si>
    <t>Лихославльский район</t>
  </si>
  <si>
    <t>Спировский район</t>
  </si>
  <si>
    <t>Торжокский район</t>
  </si>
  <si>
    <t>Удомельский район</t>
  </si>
  <si>
    <t>Фировский район</t>
  </si>
  <si>
    <t>ЗАТО Озерный</t>
  </si>
  <si>
    <t>г .Ржев</t>
  </si>
  <si>
    <t>Андреапольский район</t>
  </si>
  <si>
    <t>Бельский район</t>
  </si>
  <si>
    <t>Жарковский район</t>
  </si>
  <si>
    <t>Западнодвинский район</t>
  </si>
  <si>
    <t>Зубцовский район</t>
  </si>
  <si>
    <t>Нелидовский район</t>
  </si>
  <si>
    <t>Оленинский район</t>
  </si>
  <si>
    <t>Осташковский район</t>
  </si>
  <si>
    <t>Пеновский район</t>
  </si>
  <si>
    <t>Ржевский район</t>
  </si>
  <si>
    <t>Старицкий район</t>
  </si>
  <si>
    <t>Торопецкий район</t>
  </si>
  <si>
    <t>Селижаровский район</t>
  </si>
  <si>
    <t>ЗАТО Солнечный</t>
  </si>
  <si>
    <r>
      <t xml:space="preserve">Информация о профессиональном развитии педагогического работника  </t>
    </r>
    <r>
      <rPr>
        <u/>
        <sz val="11"/>
        <rFont val="Arial"/>
        <family val="2"/>
        <charset val="204"/>
      </rPr>
      <t xml:space="preserve"> 
</t>
    </r>
    <r>
      <rPr>
        <b/>
        <u/>
        <sz val="11"/>
        <rFont val="Arial"/>
        <family val="2"/>
        <charset val="204"/>
      </rPr>
      <t>за межаттестационный период</t>
    </r>
    <r>
      <rPr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
</t>
    </r>
  </si>
  <si>
    <t xml:space="preserve">Информация о соответствии квалификационным требованиям  </t>
  </si>
  <si>
    <t xml:space="preserve">Участие в деятельности экспертных комиссий, апелляционных комиссий, жюри профессиональ-
ных конкурсов и др. 
</t>
  </si>
  <si>
    <t>Стаж работы в данной должности</t>
  </si>
  <si>
    <t>Стаж работы в данной организации</t>
  </si>
  <si>
    <t>Образование</t>
  </si>
  <si>
    <t>Год окончания</t>
  </si>
  <si>
    <t>Специальность</t>
  </si>
  <si>
    <t>Образовательная организация</t>
  </si>
  <si>
    <t>Количество часов</t>
  </si>
  <si>
    <t>часов</t>
  </si>
  <si>
    <t xml:space="preserve"> Регион Тверской области</t>
  </si>
  <si>
    <t>1-2 чел. - 70б.
3-и более  -  100б.
Участие - 30б.</t>
  </si>
  <si>
    <r>
      <t xml:space="preserve"> -     конкурсы,
 -     турниры, 
 -     выставки и др.
</t>
    </r>
    <r>
      <rPr>
        <b/>
        <i/>
        <sz val="10"/>
        <rFont val="Times New Roman"/>
        <family val="1"/>
        <charset val="204"/>
      </rPr>
      <t/>
    </r>
  </si>
  <si>
    <t>Подтверждающие документы: 
грамоты, дипломы или другие документы, подтверждающие победы, призовые места и участие</t>
  </si>
  <si>
    <t>Конкурсы, турниры, выставки и др.</t>
  </si>
  <si>
    <t>1-2 чел. - 100б.
3-и более -  150б.</t>
  </si>
  <si>
    <t>Участие - 50б.</t>
  </si>
  <si>
    <t xml:space="preserve">1-2 чел. - 30б.
3-более -  50б.
</t>
  </si>
  <si>
    <t xml:space="preserve">1-2 чел. - 50б.
3-и более  -  100б.
</t>
  </si>
  <si>
    <t>(не более 70 баллов за один метод)</t>
  </si>
  <si>
    <t xml:space="preserve"> 20 </t>
  </si>
  <si>
    <t xml:space="preserve">50 </t>
  </si>
  <si>
    <t>20</t>
  </si>
  <si>
    <t xml:space="preserve"> 60 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</si>
  <si>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УМК</t>
    </r>
  </si>
  <si>
    <t>УМК разработан</t>
  </si>
  <si>
    <t>Содержание УМК систематически обновляется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</si>
  <si>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</si>
  <si>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t>5 и более - 20б.</t>
  </si>
  <si>
    <t>1-2 выст- 50б.</t>
  </si>
  <si>
    <t>3-5 выст-  70б.</t>
  </si>
  <si>
    <t>6 и более - 100б.</t>
  </si>
  <si>
    <t>2 выст. - 70б.</t>
  </si>
  <si>
    <r>
      <t>3 и более - 100б</t>
    </r>
    <r>
      <rPr>
        <sz val="9"/>
        <rFont val="Times New Roman"/>
        <family val="1"/>
        <charset val="204"/>
      </rPr>
      <t>.</t>
    </r>
  </si>
  <si>
    <t>3-5мероп.- 40б</t>
  </si>
  <si>
    <t>6 и более - 50б.</t>
  </si>
  <si>
    <t>2 мероп.- 90б.</t>
  </si>
  <si>
    <r>
      <t xml:space="preserve">Научные, научно-методические и учебно-методические публикации </t>
    </r>
    <r>
      <rPr>
        <i/>
        <sz val="10"/>
        <rFont val="Times New Roman"/>
        <family val="1"/>
        <charset val="204"/>
      </rPr>
      <t xml:space="preserve">(в том числе в электронной версии на сайтах муниципального и регионального уровня) </t>
    </r>
    <r>
      <rPr>
        <sz val="11"/>
        <rFont val="Times New Roman"/>
        <family val="1"/>
        <charset val="204"/>
      </rPr>
      <t xml:space="preserve">
</t>
    </r>
  </si>
  <si>
    <t>1 мероп. и более - 100б.</t>
  </si>
  <si>
    <t>1 публ. и более  - 70б.</t>
  </si>
  <si>
    <t xml:space="preserve">Участие в проектно-исследователь-
ской, опытно-экспериментальной и др. научной деятельности </t>
  </si>
  <si>
    <t>Региональн./федерал. уровень</t>
  </si>
  <si>
    <t>2-й год - 90б.</t>
  </si>
  <si>
    <t>3-й год и более -100б.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</si>
  <si>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</si>
  <si>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t>1 год - 10б.</t>
  </si>
  <si>
    <t>2 год - 30б.</t>
  </si>
  <si>
    <t>Муниципал./ регион. уровень</t>
  </si>
  <si>
    <t>2 год - 70б.</t>
  </si>
  <si>
    <t xml:space="preserve">Руководство   методическими 
объединениями  </t>
  </si>
  <si>
    <t xml:space="preserve">Участие в профессиональ- 
ных конкурсах  
</t>
  </si>
  <si>
    <t>1 конкурс -100б</t>
  </si>
  <si>
    <t>1 конк.- 200б</t>
  </si>
  <si>
    <t>участие - 100б.</t>
  </si>
  <si>
    <r>
      <t xml:space="preserve">Совершенствование методов обучения и воспитания </t>
    </r>
    <r>
      <rPr>
        <i/>
        <sz val="9"/>
        <rFont val="Times New Roman"/>
        <family val="1"/>
        <charset val="204"/>
      </rPr>
      <t>(анализ открытого урока)</t>
    </r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</si>
  <si>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</si>
  <si>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t>0 б.</t>
  </si>
  <si>
    <t xml:space="preserve">Не 
участвует 0 б. </t>
  </si>
  <si>
    <t xml:space="preserve">Не 
участвует                                     0 б. </t>
  </si>
  <si>
    <t xml:space="preserve">0 б. </t>
  </si>
  <si>
    <t xml:space="preserve">руководит </t>
  </si>
  <si>
    <t>2 года - 100 б.</t>
  </si>
  <si>
    <t>Не 
руководит                      0 б.</t>
  </si>
  <si>
    <t>1-2 чел.- 10б.
3-и более - 30б.</t>
  </si>
  <si>
    <t>1-2 чел- 50б.
3- и  более -100б.</t>
  </si>
  <si>
    <t>1-2 чел - 100б.
3- и более - 150 б.</t>
  </si>
  <si>
    <r>
      <t xml:space="preserve">Продуктивность использования образовательных технологий </t>
    </r>
    <r>
      <rPr>
        <i/>
        <sz val="9"/>
        <rFont val="Times New Roman"/>
        <family val="1"/>
        <charset val="204"/>
      </rPr>
      <t>(анализ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</si>
  <si>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2 выст.  и более - 100б.</t>
  </si>
  <si>
    <t>2-й год - 50б.</t>
  </si>
  <si>
    <t>1-2 чел. - 50б.
3- более -  
70б.
Участие - 20б.</t>
  </si>
  <si>
    <t>1-2 чел. - 100б.
3 и более -  150б.
Участие - 70б.</t>
  </si>
  <si>
    <t>1 чел. - 150б.
2 и более - 
200б.
Участие -100б</t>
  </si>
  <si>
    <r>
      <t xml:space="preserve">Баллы за участие даются только при отсутствии победителей и призеров.                    </t>
    </r>
    <r>
      <rPr>
        <b/>
        <i/>
        <sz val="9"/>
        <rFont val="Times New Roman"/>
        <family val="1"/>
        <charset val="204"/>
      </rPr>
      <t xml:space="preserve">Подтверждающие документы: </t>
    </r>
    <r>
      <rPr>
        <i/>
        <sz val="9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</si>
  <si>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t>Высшее профессиональное образование или среднее профессиональное образование по направлениям подготовки «Образование и педагогика», «Социальная педагогика» без предъявления требований к стажу работы.</t>
  </si>
  <si>
    <t xml:space="preserve">Результаты деятельности по социальному развитию (адаптации) обучающихся/ воспитанников по итогам мониторингов, проводимых организацией </t>
  </si>
  <si>
    <t>Уровень эффективности деятельности по социальному развитию обуч./ воспитанников</t>
  </si>
  <si>
    <t xml:space="preserve"> документы, отра-
жающие резуль-
таты социального развития (адапта-
ции) обучающихся/ воспитанников</t>
  </si>
  <si>
    <t>документы, отра-
жающие резуль-
таты социального развития (адапта-
ции) обучающихся/ воспитанников</t>
  </si>
  <si>
    <t xml:space="preserve">Результаты внеурочной деятельности обучающих-  
ся: </t>
  </si>
  <si>
    <t xml:space="preserve">Результаты научно-иссле-довательской, проектной деятельности обучающих-
ся : </t>
  </si>
  <si>
    <t>Работа с обучающимися/воспитанниками из числа детей-сирот и оставшихся без попечения родителей</t>
  </si>
  <si>
    <t>2.6.</t>
  </si>
  <si>
    <t>Не 
проводится</t>
  </si>
  <si>
    <t>Проводится периодически 
или по запросу</t>
  </si>
  <si>
    <t>Проводится системно, комплексно</t>
  </si>
  <si>
    <t>2.7.</t>
  </si>
  <si>
    <t>2.8.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</si>
  <si>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планы, отчеты и др. документы </t>
    </r>
    <r>
      <rPr>
        <b/>
        <i/>
        <sz val="10"/>
        <rFont val="Times New Roman"/>
        <family val="1"/>
        <charset val="204"/>
      </rPr>
      <t xml:space="preserve">
</t>
    </r>
  </si>
  <si>
    <t>Пропаганда здорового образа жизни среди участников образовательного процесса</t>
  </si>
  <si>
    <t xml:space="preserve">планы, отчеты  и  др. </t>
  </si>
  <si>
    <t xml:space="preserve">планы, отчеты и др. </t>
  </si>
  <si>
    <t xml:space="preserve">Планы, протоколы, отчеты, мониторинги, др. 
</t>
  </si>
  <si>
    <t xml:space="preserve">Отсутствует        0 б </t>
  </si>
  <si>
    <t xml:space="preserve">Осуществляется периодически 
или по запросу  50 б. </t>
  </si>
  <si>
    <t>Осуществляется регулярно       100 б</t>
  </si>
  <si>
    <t xml:space="preserve">Взаимодействие с родителями (за-
конными представителями) по вопро-
сам образования ребенка, семейного воспитания, организации досуга и др.
</t>
  </si>
  <si>
    <t xml:space="preserve">Планы, 
протоколы, разработки мероприятий, отчеты и др. </t>
  </si>
  <si>
    <t xml:space="preserve">Не 
ведется                  0 б. </t>
  </si>
  <si>
    <t xml:space="preserve">Ведется эпизодически    50 б. </t>
  </si>
  <si>
    <t>Ведется системно, комплексно     100 б</t>
  </si>
  <si>
    <r>
      <rPr>
        <b/>
        <i/>
        <sz val="8"/>
        <rFont val="Times New Roman"/>
        <family val="1"/>
        <charset val="204"/>
      </rPr>
      <t xml:space="preserve">Подтверждающие документы:  </t>
    </r>
    <r>
      <rPr>
        <i/>
        <sz val="8"/>
        <rFont val="Times New Roman"/>
        <family val="1"/>
        <charset val="204"/>
      </rPr>
      <t>копии приказов, справки</t>
    </r>
  </si>
  <si>
    <t>не участвует</t>
  </si>
  <si>
    <t>участвует</t>
  </si>
  <si>
    <t xml:space="preserve">Методы контроля эффективности социально-педа-
гогического процесса  </t>
  </si>
  <si>
    <t>Методы формирования сознания воспитанников (объяснение, разъяснение, внушение, беседа, диспут, дискуссия и т.д.)</t>
  </si>
  <si>
    <t>Методы организации деятельности и формирова-
ния позитивного социального опыта воспитанников   (приучение, упражнение, требование, создание воспитывающих ситуаций, инструктаж и т.д.)</t>
  </si>
  <si>
    <t>Методы стимулирования и мотивации деятель-
ности и поведения воспитанников 
(эмоциональное воздействие, поощрение, наказание, игровые методы и т.д.)</t>
  </si>
  <si>
    <t>Продуктивность личного вклада педагогического работника  в повышение качества образования</t>
  </si>
  <si>
    <t>(баллы  суммируются)</t>
  </si>
  <si>
    <t>Требования                                        к квалификационной категории</t>
  </si>
  <si>
    <t>Доля от максимального  количества баллов</t>
  </si>
  <si>
    <t xml:space="preserve">Результаты деятельности по социальному развитию (адаптации) обучающихся/ воспитанников по итогам мониторинга системы образования   </t>
  </si>
  <si>
    <t>Продуктивность деятельности педагического работника по развитию учащихся</t>
  </si>
  <si>
    <t xml:space="preserve">Результаты участия  воспитанников, обучающихся в в реализации социальных проектов и программ
</t>
  </si>
  <si>
    <r>
      <t xml:space="preserve">
</t>
    </r>
    <r>
      <rPr>
        <b/>
        <i/>
        <sz val="10"/>
        <rFont val="Times New Roman"/>
        <family val="1"/>
        <charset val="204"/>
      </rPr>
      <t>П</t>
    </r>
    <r>
      <rPr>
        <b/>
        <i/>
        <sz val="9"/>
        <rFont val="Times New Roman"/>
        <family val="1"/>
        <charset val="204"/>
      </rPr>
      <t xml:space="preserve">одтвержд.  документы: </t>
    </r>
    <r>
      <rPr>
        <i/>
        <sz val="9"/>
        <rFont val="Times New Roman"/>
        <family val="1"/>
        <charset val="204"/>
      </rPr>
      <t>грамоты, дипломы или др. документы подтверждающие участие  в социальных проектах и программах</t>
    </r>
  </si>
  <si>
    <t>1-2проекта/ программы - 10б.
3-7проекта/ программы - 20б.
8 и более - 30б.</t>
  </si>
  <si>
    <t>1-2проекта/ программы- 30б.
3-7проекта/ программы - 40б.
8 и более - 50б.</t>
  </si>
  <si>
    <t>1-2проекта/ программы- 50б.
3-7проекта/ программы- 70б.
8 и более -100б.</t>
  </si>
  <si>
    <t>1-2проекта/ программы - 100б.
2-5проекта/ программы - 150б.
5 и более - 170б.</t>
  </si>
  <si>
    <t xml:space="preserve">Результаты участия обучающихся в конкурсах профессионального мастерства, профессиональных олимпиадах
</t>
  </si>
  <si>
    <t xml:space="preserve">Участие в деятельности  комиссий по профилактике правонарушений, ПМПК, ПМПк
</t>
  </si>
  <si>
    <t xml:space="preserve">Взаимодействие с администрацией обр.орг.,педагогом-психологом, ,мед.работ- ником, педагогами, воспитателями  и др.
</t>
  </si>
  <si>
    <t>2.9.</t>
  </si>
  <si>
    <t>Взаимодействие с специалистами органов опеки и попечительства, образования, здравоохранения, соц. защиты, КДН и ЗП, ОДН и др.</t>
  </si>
  <si>
    <t>Разработка  учебно-методического комплекса по направлению</t>
  </si>
  <si>
    <t xml:space="preserve">Проведение открытых консультаций, занятий, мероприятий, мастер-классов и др.
</t>
  </si>
  <si>
    <t>Квалификационные характеристики должностей работников образования</t>
  </si>
  <si>
    <t>Социальный педагог
Должностные обязанности. Осуществляет комплекс мероприятий по воспитанию, образованию, развитию и социальной защите личности в учреждениях, организациях и по месту жительства обучающихся (воспитанников, детей). Изучает особенности личности обучающихся (воспитанников, детей) и их микросреды, условия их жизни. Выявляет интересы и потребности, трудности и проблемы, конфликтные ситуации, отклонения в поведении обучающихся (воспитанников, детей) и своевременно оказывает им социальную помощь и поддержку. Выступает посредником между обучающимися (воспитанниками, детьми) и учреждением, организацией, семьей, средой, специалистами различных социальных служб, ведомств и административных органов. Определяет задачи, формы, методы социально-педагогической работы с обучающимися (воспитанниками, детьми), способы решения личных и социальных проблем, используя современные образовательные технологии, включая информационные, а также цифровые образовательные ресурсы. Принимает меры по социальной защите и социальной помощи, реализации прав и свобод личности обучающихся (воспитанников, детей). Организует различные виды социально значимой деятельности обучающихся (воспитанников, детей) и взрослых, мероприятия, направленные на развитие социальных инициатив, реализацию социальных проектов и программ, участвует в их разработке и утверждении. Способствует установлению гуманных, нравственно здоровых отношений в социальной среде. Содействует созданию обстановки психологического комфорта и безопасности личности обучающихся (воспитанников, детей), обеспечивает охрану их жизни и здоровья. Организует разнообразные виды деятельности обучающихся (воспитанников, детей), ориентируясь на особенности их личности, развитие их мотивации к соответствующим видам деятельности, познавательных интересов, способностей, используя компьютерные технологии, в т.ч. текстовые редакторы и электронные таблицы в своей деятельности. Участвует в организации их самостоятельной деятельности, в том числе исследовательской. Обсуждает с обучающимися (воспитанниками, детьми) актуальные события современности. Участвует в осуществлении работы по трудоустройству, патронату, обеспечению жильем, пособиями, пенсиями, оформлению сберегательных вкладов, использованию ценных бумаг обучающихся (воспитанников, детей) из числа сирот и оставшихся без попечения родителей. Взаимодействует с учителями, родителями (лицами, их заменяющими), специалистами социальных служб, семейных и молодежных служб занятости, с благотворительными организациями и др. в оказании помощи обучающимся (воспитанникам, детям), нуждающимся в опеке и попечительстве, с ограниченными физическими возможностями, девиантным поведением, а также попавшим в экстремальные ситуации. Участвует в работе педагогических, методических советов, в других формах методической работы, в подготовке и проведении родительских собраний, оздоровительных, воспитательных и других мероприятий, предусмотренных образовательной программой, в организации и проведении методической и консультативной помощи родителям (лицам, их заменяющих) обучающихся (воспитанников, детей). Обеспечивает охрану жизни и здоровья обучающихся (воспитанников, детей) во время образовательного процесса. Выполняет правила по охране труда и пожарной безопасности.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основы социальной политики, права и государственного строительства, трудового и семейного законодательства; общую и социальную педагогику; педагогическую, социальную, возрастную и детскую психологию; основы здоровьесбережения и организации здорового образа жизни, социальной гигиены; социально-педагогические и диагностические методики; методы и способы использования образовательных технологий, в том числе дистанционных; методы формирования основных составляющих компетентности (профессиональной, коммуникативной, информационной, правовой); современные педагогические технологии: продуктивного, дифференцированного обучения, реализации компетентностного подхода, развивающего обучения; основы работы с персональным компьютером, с электронной почтой и браузерами, мультимедийным оборудованием; методы убеждения, аргументации своей позиции, установления контактов с обучающимися (воспитанниками, детьми) разного возраста, их родителями (лицами, их заменяющими), коллегами по работе; технологии диагностики причин конфликтных ситуаций, их профилактики и разрешения; социально-педагогической диагностики (опросов, индивидуальных и групповых интервью), навыки социально-педагогической коррекции, снятия стрессов и т.п.;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образование или среднее профессиональное образование по направлениям подготовки "Образование и педагогика", "Социальная педагогика" без предъявления требований к стажу работы.</t>
  </si>
  <si>
    <t>на социального педагога</t>
  </si>
  <si>
    <t>Работа с обучающимися/ воспитанниками  с ОВЗ, в том числе с  с обучающимися/ воспитанниками «группы риска»</t>
  </si>
  <si>
    <t>2.10.</t>
  </si>
  <si>
    <t>2.11.</t>
  </si>
  <si>
    <t xml:space="preserve">Руководство педагогической практикой обучающихся профессиональных образовательных организаций и/или методическое сопровождение молодых специалистов </t>
  </si>
  <si>
    <r>
      <t>3.</t>
    </r>
    <r>
      <rPr>
        <sz val="9"/>
        <rFont val="Times New Roman"/>
        <family val="1"/>
        <charset val="204"/>
      </rPr>
      <t>3.9.</t>
    </r>
  </si>
  <si>
    <t>3 и  более - 150б.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</si>
  <si>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грамоты, дипломы, выписки из приказов</t>
    </r>
  </si>
  <si>
    <r>
      <t xml:space="preserve">научно-практические конфе-
ренции, семинары и др.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</si>
  <si>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>1-2 мероп.-30б.</t>
  </si>
  <si>
    <t>3-5 мероп.- 50б.</t>
  </si>
  <si>
    <t>6 и более - 70б.</t>
  </si>
  <si>
    <t>3-4 публ.-50б.</t>
  </si>
  <si>
    <t>5 и более - 70б.</t>
  </si>
  <si>
    <r>
      <rPr>
        <b/>
        <i/>
        <sz val="10"/>
        <rFont val="Times New Roman"/>
        <family val="1"/>
        <charset val="204"/>
      </rPr>
      <t xml:space="preserve">Подтверждающие документы:  </t>
    </r>
    <r>
      <rPr>
        <i/>
        <sz val="10"/>
        <rFont val="Times New Roman"/>
        <family val="1"/>
        <charset val="204"/>
      </rPr>
      <t xml:space="preserve">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</si>
  <si>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документы, подтверждающие   результаты участия в работе экспериментальных  площадок, лабораторий, центров  и др.</t>
    </r>
  </si>
  <si>
    <t>4.1</t>
  </si>
  <si>
    <t>Отрицательная динамика</t>
  </si>
  <si>
    <t>Отсутствие динамики</t>
  </si>
  <si>
    <t>Положительная динамика</t>
  </si>
  <si>
    <t>Подтверждающие документы: УМК, аналититическая справка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</si>
  <si>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(п. 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</si>
  <si>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порядке,установленном постановлением Правительства Российской Федерации от 5 августа 2013 г. № 662    (п. 36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</si>
  <si>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35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</si>
  <si>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36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</si>
  <si>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35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</si>
  <si>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36 Порядка аттестации).</t>
  </si>
  <si>
    <t xml:space="preserve">Заключение специалистов о профессиональной деятельности 
 на социального педагога
</t>
  </si>
  <si>
    <t xml:space="preserve">Заключение специалистов о профессиональной деятельности </t>
  </si>
  <si>
    <t>Перейти на лист 'ЗС'</t>
  </si>
  <si>
    <t>в конец ЗС</t>
  </si>
  <si>
    <t>Подписи специалистов</t>
  </si>
  <si>
    <t xml:space="preserve">  Дата заполнения заключения  специалистов</t>
  </si>
  <si>
    <t>в начало Заключения специалистов</t>
  </si>
  <si>
    <t>Состав специалистов:</t>
  </si>
  <si>
    <t>Кол-во специалистов (без председателя)</t>
  </si>
  <si>
    <t>Специалисты:</t>
  </si>
  <si>
    <t xml:space="preserve">Дата:  </t>
  </si>
  <si>
    <t xml:space="preserve">Председатель </t>
  </si>
  <si>
    <t>Дата присвоения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</si>
  <si>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    (далее - Порядок аттестации)</t>
  </si>
  <si>
    <t xml:space="preserve">Приложение № 20                                                              к приказу  Министерства образования Тверской области                    от 23.08.2023 № 980/ПК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</si>
</sst>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"/>
  </numFmts>
  <fonts count="142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color indexed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10"/>
      <name val="Arial Cyr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sz val="10"/>
      <color indexed="18"/>
      <name val="Arial Cyr"/>
      <charset val="204"/>
    </font>
    <font>
      <b/>
      <sz val="12"/>
      <color indexed="18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sz val="10"/>
      <color indexed="17"/>
      <name val="Arial Cyr"/>
      <charset val="204"/>
    </font>
    <font>
      <sz val="10"/>
      <color indexed="20"/>
      <name val="Arial Cyr"/>
      <charset val="204"/>
    </font>
    <font>
      <b/>
      <sz val="11"/>
      <color indexed="20"/>
      <name val="Arial Cyr"/>
      <charset val="204"/>
    </font>
    <font>
      <sz val="10"/>
      <color indexed="57"/>
      <name val="Arial Cyr"/>
      <charset val="204"/>
    </font>
    <font>
      <i/>
      <sz val="11"/>
      <color indexed="62"/>
      <name val="Times New Roman"/>
      <family val="1"/>
      <charset val="204"/>
    </font>
    <font>
      <sz val="11"/>
      <color indexed="62"/>
      <name val="Times New Roman"/>
      <family val="1"/>
      <charset val="204"/>
    </font>
    <font>
      <b/>
      <sz val="11"/>
      <color indexed="62"/>
      <name val="Arial Cyr"/>
      <charset val="204"/>
    </font>
    <font>
      <b/>
      <i/>
      <sz val="10"/>
      <name val="Arial Cyr"/>
      <charset val="204"/>
    </font>
    <font>
      <i/>
      <vertAlign val="superscript"/>
      <sz val="12"/>
      <name val="Times New Roman"/>
      <family val="1"/>
      <charset val="204"/>
    </font>
    <font>
      <sz val="10"/>
      <color indexed="47"/>
      <name val="Arial Cyr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2"/>
      <color indexed="17"/>
      <name val="Arial Cyr"/>
      <charset val="204"/>
    </font>
    <font>
      <b/>
      <sz val="12"/>
      <color indexed="57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b/>
      <sz val="10"/>
      <color indexed="18"/>
      <name val="Arial Cyr"/>
      <charset val="204"/>
    </font>
    <font>
      <i/>
      <sz val="8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Arial Cyr"/>
      <charset val="204"/>
    </font>
    <font>
      <b/>
      <sz val="8"/>
      <color indexed="62"/>
      <name val="Arial Cyr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u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0"/>
      <name val="Arial Cyr"/>
      <charset val="204"/>
    </font>
    <font>
      <b/>
      <u/>
      <sz val="11"/>
      <name val="Times New Roman"/>
      <family val="1"/>
      <charset val="204"/>
    </font>
    <font>
      <sz val="9"/>
      <color indexed="20"/>
      <name val="Arial Cyr"/>
      <charset val="204"/>
    </font>
    <font>
      <b/>
      <sz val="9"/>
      <color indexed="20"/>
      <name val="Arial Cyr"/>
      <charset val="204"/>
    </font>
    <font>
      <i/>
      <sz val="10"/>
      <color indexed="20"/>
      <name val="Arial Cyr"/>
      <charset val="204"/>
    </font>
    <font>
      <u/>
      <sz val="10"/>
      <color indexed="20"/>
      <name val="Arial Cyr"/>
      <charset val="204"/>
    </font>
    <font>
      <b/>
      <sz val="12"/>
      <color indexed="10"/>
      <name val="Arial Cyr"/>
      <charset val="204"/>
    </font>
    <font>
      <sz val="12"/>
      <color indexed="20"/>
      <name val="Arial Cyr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b/>
      <i/>
      <sz val="9"/>
      <name val="Arial Cyr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i/>
      <sz val="9"/>
      <color indexed="81"/>
      <name val="Tahoma"/>
      <family val="2"/>
      <charset val="204"/>
    </font>
    <font>
      <b/>
      <sz val="10"/>
      <color indexed="10"/>
      <name val="Arial Cyr"/>
      <charset val="204"/>
    </font>
    <font>
      <i/>
      <sz val="10"/>
      <color indexed="12"/>
      <name val="Arial Cyr"/>
      <charset val="204"/>
    </font>
    <font>
      <sz val="11"/>
      <color indexed="18"/>
      <name val="Arial"/>
      <family val="2"/>
      <charset val="204"/>
    </font>
    <font>
      <sz val="8"/>
      <color indexed="2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u/>
      <sz val="10"/>
      <name val="Arial Cyr"/>
      <charset val="204"/>
    </font>
    <font>
      <b/>
      <i/>
      <sz val="10"/>
      <color indexed="10"/>
      <name val="Arial Cyr"/>
      <charset val="204"/>
    </font>
    <font>
      <i/>
      <sz val="10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color indexed="31"/>
      <name val="Arial Cyr"/>
      <charset val="204"/>
    </font>
    <font>
      <b/>
      <sz val="11"/>
      <color indexed="18"/>
      <name val="Arial Cyr"/>
      <charset val="204"/>
    </font>
    <font>
      <i/>
      <sz val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0"/>
      <color theme="0"/>
      <name val="Arial Cyr"/>
      <charset val="204"/>
    </font>
    <font>
      <sz val="10"/>
      <color theme="1"/>
      <name val="Arial Cyr"/>
      <charset val="204"/>
    </font>
    <font>
      <u/>
      <sz val="10"/>
      <color theme="1"/>
      <name val="Arial Cyr"/>
      <charset val="204"/>
    </font>
    <font>
      <sz val="10.5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7" fillId="0" borderId="0"/>
    <xf numFmtId="0" fontId="24" fillId="0" borderId="0"/>
  </cellStyleXfs>
  <cellXfs count="1377">
    <xf numFmtId="0" fontId="0" fillId="0" borderId="0" xfId="0"/>
    <xf numFmtId="0" fontId="7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Protection="1">
      <protection hidden="1"/>
    </xf>
    <xf numFmtId="0" fontId="24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protection hidden="1"/>
    </xf>
    <xf numFmtId="0" fontId="31" fillId="0" borderId="0" xfId="0" applyFont="1" applyAlignment="1" applyProtection="1">
      <protection hidden="1"/>
    </xf>
    <xf numFmtId="0" fontId="26" fillId="0" borderId="0" xfId="0" applyFont="1" applyAlignment="1" applyProtection="1">
      <protection hidden="1"/>
    </xf>
    <xf numFmtId="0" fontId="31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left"/>
      <protection hidden="1"/>
    </xf>
    <xf numFmtId="0" fontId="29" fillId="0" borderId="0" xfId="0" applyFont="1" applyAlignment="1" applyProtection="1">
      <alignment horizontal="left"/>
      <protection hidden="1"/>
    </xf>
    <xf numFmtId="0" fontId="29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4" fillId="0" borderId="0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2" fillId="0" borderId="0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4" fillId="0" borderId="0" xfId="0" applyFont="1" applyBorder="1" applyAlignment="1" applyProtection="1">
      <alignment horizontal="left" vertical="top" wrapText="1"/>
      <protection hidden="1"/>
    </xf>
    <xf numFmtId="0" fontId="39" fillId="0" borderId="0" xfId="0" applyFont="1" applyBorder="1" applyAlignment="1" applyProtection="1">
      <alignment horizontal="right" vertical="center"/>
      <protection hidden="1"/>
    </xf>
    <xf numFmtId="0" fontId="40" fillId="0" borderId="0" xfId="0" applyFont="1" applyBorder="1" applyAlignment="1" applyProtection="1">
      <alignment horizontal="right" vertical="center"/>
      <protection hidden="1"/>
    </xf>
    <xf numFmtId="0" fontId="14" fillId="0" borderId="0" xfId="0" applyFont="1" applyBorder="1" applyAlignment="1" applyProtection="1">
      <alignment vertical="top" wrapText="1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0" fontId="22" fillId="0" borderId="0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vertical="top"/>
      <protection hidden="1"/>
    </xf>
    <xf numFmtId="0" fontId="22" fillId="0" borderId="0" xfId="0" applyFont="1" applyBorder="1" applyAlignment="1" applyProtection="1">
      <protection hidden="1"/>
    </xf>
    <xf numFmtId="0" fontId="22" fillId="0" borderId="0" xfId="0" applyFont="1" applyBorder="1" applyAlignment="1" applyProtection="1">
      <alignment horizontal="left" indent="1"/>
      <protection hidden="1"/>
    </xf>
    <xf numFmtId="0" fontId="3" fillId="0" borderId="0" xfId="0" applyFont="1" applyBorder="1" applyAlignment="1" applyProtection="1">
      <protection hidden="1"/>
    </xf>
    <xf numFmtId="0" fontId="33" fillId="0" borderId="0" xfId="0" applyFont="1" applyBorder="1" applyAlignment="1" applyProtection="1">
      <alignment vertical="top"/>
      <protection hidden="1"/>
    </xf>
    <xf numFmtId="0" fontId="19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20" fillId="0" borderId="0" xfId="0" applyNumberFormat="1" applyFont="1" applyBorder="1" applyAlignment="1" applyProtection="1">
      <alignment horizontal="left"/>
      <protection hidden="1"/>
    </xf>
    <xf numFmtId="0" fontId="17" fillId="0" borderId="0" xfId="0" applyFont="1" applyBorder="1" applyProtection="1">
      <protection hidden="1"/>
    </xf>
    <xf numFmtId="1" fontId="28" fillId="0" borderId="0" xfId="0" applyNumberFormat="1" applyFont="1" applyBorder="1" applyAlignment="1" applyProtection="1">
      <alignment horizontal="left"/>
      <protection hidden="1"/>
    </xf>
    <xf numFmtId="0" fontId="18" fillId="0" borderId="0" xfId="0" applyFont="1" applyBorder="1" applyAlignment="1" applyProtection="1">
      <alignment vertical="top"/>
      <protection hidden="1"/>
    </xf>
    <xf numFmtId="0" fontId="15" fillId="0" borderId="0" xfId="0" applyFont="1" applyBorder="1" applyAlignment="1" applyProtection="1">
      <alignment vertical="top"/>
      <protection hidden="1"/>
    </xf>
    <xf numFmtId="0" fontId="34" fillId="0" borderId="0" xfId="0" applyFont="1" applyBorder="1" applyAlignment="1" applyProtection="1">
      <alignment vertical="top" wrapText="1"/>
      <protection hidden="1"/>
    </xf>
    <xf numFmtId="0" fontId="29" fillId="0" borderId="0" xfId="0" applyFont="1" applyAlignment="1" applyProtection="1">
      <protection hidden="1"/>
    </xf>
    <xf numFmtId="0" fontId="43" fillId="0" borderId="0" xfId="0" applyFont="1" applyAlignment="1" applyProtection="1">
      <protection hidden="1"/>
    </xf>
    <xf numFmtId="1" fontId="28" fillId="0" borderId="0" xfId="0" applyNumberFormat="1" applyFont="1" applyBorder="1" applyAlignment="1" applyProtection="1">
      <alignment horizontal="right"/>
      <protection hidden="1"/>
    </xf>
    <xf numFmtId="1" fontId="20" fillId="0" borderId="0" xfId="0" applyNumberFormat="1" applyFont="1" applyBorder="1" applyAlignment="1" applyProtection="1">
      <alignment horizontal="center"/>
      <protection hidden="1"/>
    </xf>
    <xf numFmtId="1" fontId="24" fillId="0" borderId="0" xfId="0" applyNumberFormat="1" applyFont="1" applyBorder="1" applyAlignment="1" applyProtection="1">
      <alignment horizontal="right"/>
      <protection hidden="1"/>
    </xf>
    <xf numFmtId="0" fontId="33" fillId="0" borderId="0" xfId="0" applyFont="1" applyBorder="1" applyAlignment="1" applyProtection="1">
      <alignment horizontal="center" vertical="top"/>
      <protection hidden="1"/>
    </xf>
    <xf numFmtId="0" fontId="24" fillId="0" borderId="0" xfId="0" applyFont="1" applyBorder="1" applyAlignment="1" applyProtection="1">
      <alignment horizontal="left" vertical="top"/>
      <protection hidden="1"/>
    </xf>
    <xf numFmtId="0" fontId="38" fillId="3" borderId="0" xfId="3" applyFont="1" applyFill="1" applyBorder="1" applyAlignment="1" applyProtection="1">
      <alignment vertical="center"/>
      <protection hidden="1"/>
    </xf>
    <xf numFmtId="0" fontId="38" fillId="4" borderId="0" xfId="3" applyFont="1" applyFill="1" applyBorder="1" applyAlignment="1" applyProtection="1">
      <alignment vertical="center"/>
      <protection hidden="1"/>
    </xf>
    <xf numFmtId="0" fontId="38" fillId="5" borderId="0" xfId="3" applyFont="1" applyFill="1" applyBorder="1" applyAlignment="1" applyProtection="1">
      <alignment vertical="center"/>
      <protection hidden="1"/>
    </xf>
    <xf numFmtId="0" fontId="36" fillId="0" borderId="0" xfId="0" applyFont="1" applyProtection="1">
      <protection hidden="1"/>
    </xf>
    <xf numFmtId="0" fontId="6" fillId="0" borderId="0" xfId="0" applyFont="1" applyFill="1" applyBorder="1" applyAlignment="1" applyProtection="1">
      <alignment horizontal="left" vertical="top" indent="1"/>
      <protection hidden="1"/>
    </xf>
    <xf numFmtId="0" fontId="25" fillId="0" borderId="0" xfId="0" applyFont="1" applyFill="1" applyBorder="1" applyAlignment="1" applyProtection="1">
      <alignment vertical="top"/>
      <protection hidden="1"/>
    </xf>
    <xf numFmtId="0" fontId="31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4" fillId="0" borderId="0" xfId="0" applyFont="1" applyBorder="1" applyAlignment="1" applyProtection="1">
      <alignment horizontal="left" vertical="center"/>
      <protection hidden="1"/>
    </xf>
    <xf numFmtId="0" fontId="24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3" fillId="0" borderId="0" xfId="0" applyFont="1" applyBorder="1" applyAlignment="1" applyProtection="1">
      <alignment horizontal="left" vertical="top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43" fillId="0" borderId="0" xfId="0" applyFont="1" applyAlignment="1" applyProtection="1">
      <alignment horizontal="left"/>
      <protection hidden="1"/>
    </xf>
    <xf numFmtId="0" fontId="34" fillId="0" borderId="0" xfId="0" applyFont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49" fillId="0" borderId="0" xfId="0" applyFont="1" applyProtection="1">
      <protection hidden="1"/>
    </xf>
    <xf numFmtId="0" fontId="50" fillId="0" borderId="0" xfId="0" applyFont="1" applyProtection="1">
      <protection hidden="1"/>
    </xf>
    <xf numFmtId="0" fontId="51" fillId="0" borderId="0" xfId="0" applyFont="1" applyFill="1" applyBorder="1" applyAlignment="1" applyProtection="1">
      <alignment vertical="top"/>
    </xf>
    <xf numFmtId="0" fontId="52" fillId="0" borderId="0" xfId="0" applyFont="1" applyProtection="1">
      <protection hidden="1"/>
    </xf>
    <xf numFmtId="0" fontId="0" fillId="6" borderId="0" xfId="0" applyFill="1" applyBorder="1" applyAlignment="1" applyProtection="1">
      <alignment vertical="center"/>
      <protection hidden="1"/>
    </xf>
    <xf numFmtId="0" fontId="0" fillId="6" borderId="0" xfId="0" applyFill="1" applyBorder="1" applyProtection="1">
      <protection hidden="1"/>
    </xf>
    <xf numFmtId="0" fontId="0" fillId="6" borderId="0" xfId="0" applyFill="1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48" fillId="0" borderId="4" xfId="0" applyFont="1" applyBorder="1" applyAlignment="1" applyProtection="1">
      <alignment horizontal="right" vertical="center"/>
      <protection hidden="1"/>
    </xf>
    <xf numFmtId="0" fontId="50" fillId="0" borderId="0" xfId="0" applyFont="1" applyAlignment="1" applyProtection="1">
      <alignment horizontal="center"/>
      <protection hidden="1"/>
    </xf>
    <xf numFmtId="0" fontId="50" fillId="0" borderId="0" xfId="0" applyFont="1" applyAlignment="1" applyProtection="1">
      <alignment horizontal="left"/>
      <protection hidden="1"/>
    </xf>
    <xf numFmtId="3" fontId="25" fillId="0" borderId="0" xfId="0" applyNumberFormat="1" applyFont="1" applyFill="1" applyBorder="1" applyAlignment="1" applyProtection="1">
      <alignment horizontal="left" vertical="top" indent="1"/>
      <protection hidden="1"/>
    </xf>
    <xf numFmtId="0" fontId="25" fillId="6" borderId="6" xfId="0" applyFont="1" applyFill="1" applyBorder="1" applyAlignment="1" applyProtection="1">
      <alignment horizontal="left" vertical="top" indent="1"/>
      <protection locked="0"/>
    </xf>
    <xf numFmtId="0" fontId="22" fillId="3" borderId="6" xfId="0" applyFont="1" applyFill="1" applyBorder="1" applyAlignment="1" applyProtection="1">
      <alignment horizontal="center" vertical="top"/>
      <protection locked="0"/>
    </xf>
    <xf numFmtId="1" fontId="21" fillId="6" borderId="6" xfId="0" applyNumberFormat="1" applyFont="1" applyFill="1" applyBorder="1" applyAlignment="1" applyProtection="1">
      <alignment horizontal="center"/>
      <protection locked="0"/>
    </xf>
    <xf numFmtId="1" fontId="21" fillId="6" borderId="6" xfId="0" applyNumberFormat="1" applyFont="1" applyFill="1" applyBorder="1" applyAlignment="1" applyProtection="1">
      <alignment horizontal="left"/>
      <protection locked="0"/>
    </xf>
    <xf numFmtId="3" fontId="25" fillId="0" borderId="0" xfId="0" applyNumberFormat="1" applyFont="1" applyFill="1" applyBorder="1" applyAlignment="1" applyProtection="1">
      <alignment vertical="top"/>
      <protection hidden="1"/>
    </xf>
    <xf numFmtId="0" fontId="0" fillId="0" borderId="0" xfId="0" applyBorder="1"/>
    <xf numFmtId="0" fontId="54" fillId="0" borderId="0" xfId="0" applyFont="1" applyFill="1" applyBorder="1" applyAlignment="1" applyProtection="1">
      <alignment horizontal="left" vertical="top" indent="1"/>
      <protection hidden="1"/>
    </xf>
    <xf numFmtId="0" fontId="0" fillId="0" borderId="0" xfId="0" applyFill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25" fillId="0" borderId="0" xfId="0" applyFont="1" applyFill="1" applyBorder="1" applyAlignment="1" applyProtection="1">
      <alignment horizontal="left" vertical="top" indent="1"/>
      <protection hidden="1"/>
    </xf>
    <xf numFmtId="0" fontId="22" fillId="0" borderId="0" xfId="0" applyFont="1" applyFill="1" applyBorder="1" applyAlignment="1" applyProtection="1">
      <alignment horizontal="center" vertical="top"/>
      <protection hidden="1"/>
    </xf>
    <xf numFmtId="0" fontId="58" fillId="0" borderId="0" xfId="0" applyFont="1" applyFill="1" applyBorder="1" applyProtection="1">
      <protection hidden="1"/>
    </xf>
    <xf numFmtId="0" fontId="58" fillId="0" borderId="0" xfId="0" applyFont="1" applyFill="1" applyBorder="1" applyAlignment="1" applyProtection="1">
      <alignment horizontal="right" vertical="center"/>
      <protection hidden="1"/>
    </xf>
    <xf numFmtId="0" fontId="50" fillId="0" borderId="0" xfId="0" applyFont="1" applyFill="1" applyProtection="1">
      <protection hidden="1"/>
    </xf>
    <xf numFmtId="0" fontId="49" fillId="0" borderId="0" xfId="0" applyFont="1" applyFill="1" applyProtection="1">
      <protection hidden="1"/>
    </xf>
    <xf numFmtId="0" fontId="52" fillId="0" borderId="0" xfId="0" applyFont="1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left"/>
      <protection hidden="1"/>
    </xf>
    <xf numFmtId="0" fontId="64" fillId="0" borderId="0" xfId="0" applyFont="1" applyProtection="1">
      <protection hidden="1"/>
    </xf>
    <xf numFmtId="0" fontId="64" fillId="0" borderId="0" xfId="0" applyFont="1" applyAlignment="1" applyProtection="1">
      <alignment horizontal="right" vertical="center"/>
      <protection hidden="1"/>
    </xf>
    <xf numFmtId="0" fontId="64" fillId="0" borderId="0" xfId="0" applyFont="1" applyAlignment="1" applyProtection="1">
      <alignment horizontal="left"/>
      <protection hidden="1"/>
    </xf>
    <xf numFmtId="0" fontId="41" fillId="0" borderId="0" xfId="0" applyFont="1" applyProtection="1">
      <protection hidden="1"/>
    </xf>
    <xf numFmtId="0" fontId="41" fillId="0" borderId="0" xfId="0" applyFont="1" applyAlignment="1" applyProtection="1">
      <alignment horizontal="right" vertic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72" fillId="0" borderId="0" xfId="0" applyFont="1" applyFill="1" applyBorder="1" applyAlignment="1" applyProtection="1">
      <alignment horizontal="left" vertical="top" indent="1"/>
      <protection hidden="1"/>
    </xf>
    <xf numFmtId="3" fontId="73" fillId="0" borderId="0" xfId="0" applyNumberFormat="1" applyFont="1" applyFill="1" applyBorder="1" applyAlignment="1" applyProtection="1">
      <alignment horizontal="left" vertical="top" indent="1"/>
      <protection hidden="1"/>
    </xf>
    <xf numFmtId="3" fontId="73" fillId="0" borderId="0" xfId="0" applyNumberFormat="1" applyFont="1" applyFill="1" applyBorder="1" applyAlignment="1" applyProtection="1">
      <alignment vertical="top"/>
      <protection hidden="1"/>
    </xf>
    <xf numFmtId="3" fontId="74" fillId="0" borderId="0" xfId="0" applyNumberFormat="1" applyFont="1" applyFill="1" applyBorder="1" applyAlignment="1" applyProtection="1">
      <alignment horizontal="left" vertical="top" inden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22" fillId="6" borderId="6" xfId="0" applyFont="1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horizontal="left" vertical="top" indent="1"/>
      <protection hidden="1"/>
    </xf>
    <xf numFmtId="0" fontId="6" fillId="0" borderId="0" xfId="0" applyFont="1" applyFill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protection hidden="1"/>
    </xf>
    <xf numFmtId="1" fontId="18" fillId="0" borderId="0" xfId="0" applyNumberFormat="1" applyFont="1" applyBorder="1" applyAlignment="1" applyProtection="1">
      <alignment horizontal="left"/>
      <protection hidden="1"/>
    </xf>
    <xf numFmtId="0" fontId="61" fillId="0" borderId="0" xfId="1" applyFont="1" applyFill="1" applyAlignment="1" applyProtection="1">
      <alignment vertical="center"/>
      <protection hidden="1"/>
    </xf>
    <xf numFmtId="0" fontId="28" fillId="0" borderId="0" xfId="0" applyFont="1" applyFill="1" applyProtection="1">
      <protection hidden="1"/>
    </xf>
    <xf numFmtId="164" fontId="22" fillId="6" borderId="6" xfId="0" applyNumberFormat="1" applyFont="1" applyFill="1" applyBorder="1" applyAlignment="1" applyProtection="1">
      <alignment horizontal="left" vertical="top" indent="1"/>
      <protection locked="0"/>
    </xf>
    <xf numFmtId="0" fontId="0" fillId="0" borderId="0" xfId="0" applyBorder="1" applyAlignment="1" applyProtection="1">
      <alignment horizontal="center"/>
      <protection hidden="1"/>
    </xf>
    <xf numFmtId="0" fontId="32" fillId="0" borderId="0" xfId="0" applyFont="1" applyFill="1" applyBorder="1" applyProtection="1">
      <protection hidden="1"/>
    </xf>
    <xf numFmtId="0" fontId="22" fillId="4" borderId="2" xfId="0" applyFont="1" applyFill="1" applyBorder="1" applyAlignment="1" applyProtection="1">
      <alignment horizontal="center" vertical="top"/>
      <protection hidden="1"/>
    </xf>
    <xf numFmtId="0" fontId="22" fillId="0" borderId="1" xfId="0" applyFont="1" applyFill="1" applyBorder="1" applyAlignment="1" applyProtection="1">
      <alignment horizontal="center" vertical="top"/>
      <protection hidden="1"/>
    </xf>
    <xf numFmtId="0" fontId="79" fillId="0" borderId="1" xfId="0" applyFont="1" applyBorder="1" applyProtection="1">
      <protection hidden="1"/>
    </xf>
    <xf numFmtId="0" fontId="79" fillId="0" borderId="0" xfId="0" applyFont="1" applyBorder="1" applyProtection="1">
      <protection hidden="1"/>
    </xf>
    <xf numFmtId="0" fontId="80" fillId="0" borderId="0" xfId="0" applyFont="1" applyFill="1" applyBorder="1" applyAlignment="1" applyProtection="1">
      <alignment horizontal="left" vertical="top" indent="1"/>
      <protection hidden="1"/>
    </xf>
    <xf numFmtId="0" fontId="78" fillId="0" borderId="0" xfId="0" applyFont="1" applyFill="1" applyBorder="1" applyAlignment="1" applyProtection="1">
      <alignment vertical="top"/>
      <protection hidden="1"/>
    </xf>
    <xf numFmtId="0" fontId="78" fillId="0" borderId="2" xfId="0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horizontal="right" vertical="top" indent="1"/>
      <protection hidden="1"/>
    </xf>
    <xf numFmtId="1" fontId="25" fillId="6" borderId="7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 applyProtection="1">
      <protection hidden="1"/>
    </xf>
    <xf numFmtId="0" fontId="49" fillId="0" borderId="0" xfId="0" applyFont="1" applyBorder="1" applyProtection="1">
      <protection hidden="1"/>
    </xf>
    <xf numFmtId="0" fontId="25" fillId="6" borderId="7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left"/>
      <protection hidden="1"/>
    </xf>
    <xf numFmtId="0" fontId="22" fillId="0" borderId="2" xfId="0" applyFont="1" applyFill="1" applyBorder="1" applyAlignment="1" applyProtection="1">
      <alignment vertical="top"/>
      <protection hidden="1"/>
    </xf>
    <xf numFmtId="0" fontId="50" fillId="0" borderId="1" xfId="0" applyFont="1" applyBorder="1" applyAlignment="1" applyProtection="1">
      <alignment horizontal="right"/>
      <protection hidden="1"/>
    </xf>
    <xf numFmtId="0" fontId="81" fillId="0" borderId="0" xfId="0" applyFont="1" applyBorder="1" applyProtection="1">
      <protection hidden="1"/>
    </xf>
    <xf numFmtId="0" fontId="51" fillId="0" borderId="6" xfId="0" applyFont="1" applyBorder="1" applyAlignment="1" applyProtection="1">
      <alignment horizontal="left"/>
      <protection hidden="1"/>
    </xf>
    <xf numFmtId="0" fontId="0" fillId="0" borderId="2" xfId="0" applyBorder="1" applyProtection="1">
      <protection hidden="1"/>
    </xf>
    <xf numFmtId="0" fontId="52" fillId="0" borderId="0" xfId="0" applyFont="1" applyBorder="1" applyProtection="1">
      <protection hidden="1"/>
    </xf>
    <xf numFmtId="0" fontId="50" fillId="0" borderId="0" xfId="0" applyFont="1" applyFill="1" applyAlignment="1" applyProtection="1">
      <alignment horizontal="center"/>
      <protection hidden="1"/>
    </xf>
    <xf numFmtId="0" fontId="52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31" fillId="4" borderId="2" xfId="0" applyFont="1" applyFill="1" applyBorder="1" applyAlignment="1" applyProtection="1">
      <alignment horizontal="center" vertical="top" wrapText="1"/>
      <protection hidden="1"/>
    </xf>
    <xf numFmtId="0" fontId="31" fillId="7" borderId="1" xfId="0" applyFont="1" applyFill="1" applyBorder="1" applyAlignment="1" applyProtection="1">
      <alignment horizontal="center" vertical="top" wrapText="1"/>
      <protection hidden="1"/>
    </xf>
    <xf numFmtId="0" fontId="22" fillId="7" borderId="0" xfId="0" applyFont="1" applyFill="1" applyBorder="1" applyAlignment="1" applyProtection="1">
      <alignment horizontal="center" vertical="top"/>
      <protection hidden="1"/>
    </xf>
    <xf numFmtId="0" fontId="31" fillId="7" borderId="2" xfId="0" applyFont="1" applyFill="1" applyBorder="1" applyAlignment="1" applyProtection="1">
      <alignment horizontal="center" vertical="top" wrapText="1"/>
      <protection hidden="1"/>
    </xf>
    <xf numFmtId="0" fontId="50" fillId="0" borderId="0" xfId="0" applyFont="1" applyBorder="1" applyProtection="1">
      <protection hidden="1"/>
    </xf>
    <xf numFmtId="0" fontId="22" fillId="0" borderId="2" xfId="0" applyFont="1" applyFill="1" applyBorder="1" applyAlignment="1" applyProtection="1">
      <alignment horizontal="center" vertical="top"/>
      <protection hidden="1"/>
    </xf>
    <xf numFmtId="0" fontId="49" fillId="0" borderId="0" xfId="0" applyFont="1" applyAlignment="1" applyProtection="1">
      <alignment horizontal="left"/>
      <protection hidden="1"/>
    </xf>
    <xf numFmtId="0" fontId="50" fillId="0" borderId="0" xfId="0" applyFont="1" applyBorder="1" applyAlignment="1" applyProtection="1">
      <alignment horizontal="center"/>
      <protection hidden="1"/>
    </xf>
    <xf numFmtId="0" fontId="49" fillId="0" borderId="0" xfId="0" applyFont="1" applyBorder="1" applyAlignment="1" applyProtection="1">
      <alignment horizontal="left"/>
      <protection hidden="1"/>
    </xf>
    <xf numFmtId="0" fontId="50" fillId="0" borderId="0" xfId="0" applyFont="1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6" fillId="0" borderId="1" xfId="0" applyFont="1" applyBorder="1" applyAlignment="1" applyProtection="1">
      <alignment horizontal="left" vertical="top" indent="5"/>
      <protection hidden="1"/>
    </xf>
    <xf numFmtId="0" fontId="22" fillId="0" borderId="1" xfId="0" applyFont="1" applyBorder="1" applyAlignment="1" applyProtection="1">
      <alignment horizontal="left" vertical="top"/>
      <protection hidden="1"/>
    </xf>
    <xf numFmtId="0" fontId="6" fillId="0" borderId="2" xfId="0" applyFont="1" applyBorder="1" applyProtection="1">
      <protection hidden="1"/>
    </xf>
    <xf numFmtId="0" fontId="6" fillId="0" borderId="1" xfId="0" applyFont="1" applyBorder="1" applyAlignment="1" applyProtection="1">
      <alignment horizontal="left" vertical="top" indent="1"/>
      <protection hidden="1"/>
    </xf>
    <xf numFmtId="0" fontId="25" fillId="0" borderId="2" xfId="0" applyFont="1" applyFill="1" applyBorder="1" applyAlignment="1" applyProtection="1">
      <alignment horizontal="left" vertical="top" indent="1"/>
      <protection locked="0"/>
    </xf>
    <xf numFmtId="0" fontId="13" fillId="0" borderId="2" xfId="0" applyFont="1" applyFill="1" applyBorder="1" applyAlignment="1" applyProtection="1">
      <protection hidden="1"/>
    </xf>
    <xf numFmtId="0" fontId="6" fillId="0" borderId="1" xfId="0" applyFont="1" applyBorder="1" applyAlignment="1" applyProtection="1">
      <alignment horizontal="left" indent="1"/>
      <protection hidden="1"/>
    </xf>
    <xf numFmtId="0" fontId="6" fillId="0" borderId="1" xfId="0" applyFont="1" applyFill="1" applyBorder="1" applyAlignment="1" applyProtection="1">
      <alignment horizontal="left" vertical="top"/>
      <protection hidden="1"/>
    </xf>
    <xf numFmtId="0" fontId="25" fillId="0" borderId="1" xfId="0" applyFont="1" applyFill="1" applyBorder="1" applyAlignment="1" applyProtection="1">
      <alignment horizontal="right"/>
      <protection hidden="1"/>
    </xf>
    <xf numFmtId="1" fontId="18" fillId="0" borderId="2" xfId="0" applyNumberFormat="1" applyFont="1" applyFill="1" applyBorder="1" applyAlignment="1" applyProtection="1">
      <alignment horizontal="left"/>
      <protection hidden="1"/>
    </xf>
    <xf numFmtId="0" fontId="0" fillId="0" borderId="8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Fill="1" applyBorder="1" applyProtection="1">
      <protection hidden="1"/>
    </xf>
    <xf numFmtId="0" fontId="28" fillId="0" borderId="0" xfId="0" applyFont="1" applyBorder="1" applyProtection="1">
      <protection hidden="1"/>
    </xf>
    <xf numFmtId="0" fontId="52" fillId="0" borderId="0" xfId="0" applyFont="1" applyAlignment="1" applyProtection="1">
      <alignment vertical="distributed"/>
      <protection hidden="1"/>
    </xf>
    <xf numFmtId="0" fontId="0" fillId="0" borderId="0" xfId="0" applyAlignment="1" applyProtection="1">
      <alignment vertical="distributed"/>
      <protection hidden="1"/>
    </xf>
    <xf numFmtId="0" fontId="56" fillId="0" borderId="0" xfId="0" applyFont="1" applyBorder="1" applyAlignment="1" applyProtection="1">
      <alignment horizontal="left" vertical="top" wrapText="1" indent="1"/>
      <protection hidden="1"/>
    </xf>
    <xf numFmtId="0" fontId="56" fillId="0" borderId="2" xfId="0" applyFont="1" applyBorder="1" applyAlignment="1" applyProtection="1">
      <alignment horizontal="left" vertical="top" wrapText="1" indent="1"/>
      <protection hidden="1"/>
    </xf>
    <xf numFmtId="0" fontId="84" fillId="8" borderId="2" xfId="0" applyFont="1" applyFill="1" applyBorder="1" applyProtection="1">
      <protection hidden="1"/>
    </xf>
    <xf numFmtId="0" fontId="61" fillId="0" borderId="0" xfId="1" applyFont="1" applyFill="1" applyBorder="1" applyAlignment="1" applyProtection="1">
      <alignment horizontal="center" vertical="center"/>
      <protection hidden="1"/>
    </xf>
    <xf numFmtId="0" fontId="53" fillId="0" borderId="1" xfId="0" applyFont="1" applyFill="1" applyBorder="1" applyAlignment="1" applyProtection="1">
      <alignment horizontal="left" vertical="top" indent="1"/>
      <protection hidden="1"/>
    </xf>
    <xf numFmtId="0" fontId="71" fillId="0" borderId="1" xfId="0" applyFont="1" applyFill="1" applyBorder="1" applyAlignment="1" applyProtection="1">
      <alignment horizontal="left" vertical="top" indent="1"/>
      <protection hidden="1"/>
    </xf>
    <xf numFmtId="0" fontId="86" fillId="0" borderId="0" xfId="0" applyFont="1" applyProtection="1">
      <protection hidden="1"/>
    </xf>
    <xf numFmtId="0" fontId="87" fillId="0" borderId="0" xfId="0" applyFont="1" applyBorder="1" applyAlignment="1" applyProtection="1">
      <alignment horizontal="left" vertical="top"/>
      <protection hidden="1"/>
    </xf>
    <xf numFmtId="0" fontId="87" fillId="2" borderId="0" xfId="0" applyFont="1" applyFill="1" applyBorder="1" applyAlignment="1" applyProtection="1">
      <alignment horizontal="left" vertical="top"/>
      <protection hidden="1"/>
    </xf>
    <xf numFmtId="0" fontId="87" fillId="6" borderId="0" xfId="0" applyFont="1" applyFill="1" applyBorder="1" applyProtection="1">
      <protection hidden="1"/>
    </xf>
    <xf numFmtId="0" fontId="81" fillId="0" borderId="0" xfId="0" applyFont="1" applyAlignment="1" applyProtection="1">
      <alignment horizontal="right"/>
      <protection hidden="1"/>
    </xf>
    <xf numFmtId="0" fontId="66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95" fillId="0" borderId="0" xfId="3" applyFont="1" applyFill="1" applyBorder="1" applyAlignment="1">
      <alignment vertical="top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92" fillId="0" borderId="0" xfId="0" applyFont="1" applyBorder="1" applyAlignment="1" applyProtection="1">
      <alignment vertical="top"/>
      <protection hidden="1"/>
    </xf>
    <xf numFmtId="0" fontId="36" fillId="0" borderId="0" xfId="0" applyFont="1" applyAlignment="1" applyProtection="1">
      <protection hidden="1"/>
    </xf>
    <xf numFmtId="0" fontId="36" fillId="0" borderId="0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36" fillId="0" borderId="0" xfId="0" applyFont="1" applyAlignment="1" applyProtection="1">
      <alignment vertical="top"/>
      <protection hidden="1"/>
    </xf>
    <xf numFmtId="0" fontId="22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91" fillId="0" borderId="0" xfId="0" applyFont="1" applyBorder="1" applyAlignment="1" applyProtection="1">
      <alignment vertical="top"/>
      <protection hidden="1"/>
    </xf>
    <xf numFmtId="0" fontId="93" fillId="0" borderId="0" xfId="0" applyFont="1" applyBorder="1" applyAlignment="1" applyProtection="1">
      <alignment vertical="top"/>
      <protection hidden="1"/>
    </xf>
    <xf numFmtId="0" fontId="94" fillId="0" borderId="0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67" fillId="0" borderId="9" xfId="0" applyFont="1" applyBorder="1" applyAlignment="1" applyProtection="1">
      <protection hidden="1"/>
    </xf>
    <xf numFmtId="0" fontId="24" fillId="0" borderId="0" xfId="0" applyFont="1" applyBorder="1" applyAlignment="1" applyProtection="1">
      <alignment vertical="top"/>
      <protection hidden="1"/>
    </xf>
    <xf numFmtId="1" fontId="24" fillId="0" borderId="0" xfId="0" applyNumberFormat="1" applyFont="1" applyBorder="1" applyAlignment="1" applyProtection="1">
      <protection hidden="1"/>
    </xf>
    <xf numFmtId="0" fontId="32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vertical="top"/>
      <protection hidden="1"/>
    </xf>
    <xf numFmtId="0" fontId="36" fillId="0" borderId="0" xfId="0" applyFont="1" applyFill="1" applyAlignment="1" applyProtection="1">
      <alignment vertical="top"/>
      <protection hidden="1"/>
    </xf>
    <xf numFmtId="0" fontId="60" fillId="0" borderId="0" xfId="0" applyFont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91" fillId="0" borderId="0" xfId="0" applyFont="1" applyProtection="1">
      <protection hidden="1"/>
    </xf>
    <xf numFmtId="0" fontId="96" fillId="6" borderId="0" xfId="0" applyFont="1" applyFill="1" applyBorder="1" applyAlignment="1" applyProtection="1">
      <alignment vertical="center"/>
      <protection hidden="1"/>
    </xf>
    <xf numFmtId="0" fontId="96" fillId="0" borderId="2" xfId="0" applyFont="1" applyBorder="1" applyAlignment="1" applyProtection="1">
      <alignment horizontal="right" vertical="center"/>
      <protection hidden="1"/>
    </xf>
    <xf numFmtId="0" fontId="96" fillId="2" borderId="10" xfId="0" applyFont="1" applyFill="1" applyBorder="1" applyAlignment="1" applyProtection="1">
      <alignment vertical="center"/>
      <protection hidden="1"/>
    </xf>
    <xf numFmtId="0" fontId="96" fillId="2" borderId="11" xfId="0" applyFont="1" applyFill="1" applyBorder="1" applyAlignment="1" applyProtection="1">
      <alignment vertical="center"/>
      <protection hidden="1"/>
    </xf>
    <xf numFmtId="0" fontId="96" fillId="2" borderId="12" xfId="0" applyFont="1" applyFill="1" applyBorder="1" applyAlignment="1" applyProtection="1">
      <alignment vertical="center"/>
      <protection hidden="1"/>
    </xf>
    <xf numFmtId="0" fontId="96" fillId="2" borderId="11" xfId="0" applyFont="1" applyFill="1" applyBorder="1" applyAlignment="1" applyProtection="1">
      <protection hidden="1"/>
    </xf>
    <xf numFmtId="0" fontId="96" fillId="6" borderId="8" xfId="0" applyFont="1" applyFill="1" applyBorder="1" applyAlignment="1" applyProtection="1">
      <alignment vertical="center"/>
      <protection hidden="1"/>
    </xf>
    <xf numFmtId="0" fontId="96" fillId="6" borderId="11" xfId="0" applyFont="1" applyFill="1" applyBorder="1" applyAlignment="1" applyProtection="1"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97" fillId="3" borderId="0" xfId="0" applyFont="1" applyFill="1" applyAlignment="1" applyProtection="1">
      <alignment horizontal="right" vertical="center"/>
      <protection hidden="1"/>
    </xf>
    <xf numFmtId="0" fontId="22" fillId="0" borderId="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right"/>
      <protection hidden="1"/>
    </xf>
    <xf numFmtId="0" fontId="0" fillId="6" borderId="4" xfId="0" applyFill="1" applyBorder="1" applyProtection="1">
      <protection hidden="1"/>
    </xf>
    <xf numFmtId="0" fontId="41" fillId="0" borderId="9" xfId="0" applyFont="1" applyBorder="1" applyProtection="1">
      <protection hidden="1"/>
    </xf>
    <xf numFmtId="0" fontId="31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5" fillId="0" borderId="0" xfId="0" applyFont="1" applyBorder="1" applyAlignment="1" applyProtection="1">
      <alignment horizontal="left" vertical="top"/>
      <protection hidden="1"/>
    </xf>
    <xf numFmtId="0" fontId="16" fillId="5" borderId="12" xfId="1" applyFill="1" applyBorder="1" applyAlignment="1" applyProtection="1">
      <alignment vertical="top"/>
      <protection hidden="1"/>
    </xf>
    <xf numFmtId="0" fontId="6" fillId="5" borderId="12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5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5" fillId="5" borderId="12" xfId="0" applyFont="1" applyFill="1" applyBorder="1" applyAlignment="1" applyProtection="1">
      <alignment vertical="top"/>
      <protection hidden="1"/>
    </xf>
    <xf numFmtId="0" fontId="0" fillId="5" borderId="12" xfId="0" applyFill="1" applyBorder="1" applyAlignment="1" applyProtection="1">
      <protection hidden="1"/>
    </xf>
    <xf numFmtId="0" fontId="36" fillId="5" borderId="12" xfId="0" applyFont="1" applyFill="1" applyBorder="1" applyAlignment="1" applyProtection="1">
      <alignment vertical="top"/>
      <protection hidden="1"/>
    </xf>
    <xf numFmtId="14" fontId="22" fillId="5" borderId="12" xfId="0" applyNumberFormat="1" applyFont="1" applyFill="1" applyBorder="1" applyAlignment="1" applyProtection="1">
      <alignment vertical="top"/>
      <protection hidden="1"/>
    </xf>
    <xf numFmtId="0" fontId="22" fillId="5" borderId="12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2" xfId="0" applyFill="1" applyBorder="1" applyProtection="1">
      <protection hidden="1"/>
    </xf>
    <xf numFmtId="0" fontId="6" fillId="5" borderId="9" xfId="0" applyFont="1" applyFill="1" applyBorder="1" applyAlignment="1" applyProtection="1">
      <alignment vertical="top"/>
      <protection hidden="1"/>
    </xf>
    <xf numFmtId="0" fontId="0" fillId="5" borderId="9" xfId="0" applyFill="1" applyBorder="1" applyProtection="1">
      <protection hidden="1"/>
    </xf>
    <xf numFmtId="0" fontId="36" fillId="5" borderId="9" xfId="0" applyFont="1" applyFill="1" applyBorder="1" applyAlignment="1" applyProtection="1">
      <alignment vertical="top"/>
      <protection hidden="1"/>
    </xf>
    <xf numFmtId="0" fontId="65" fillId="0" borderId="0" xfId="0" applyFont="1" applyAlignment="1" applyProtection="1">
      <alignment vertical="top" wrapText="1"/>
      <protection hidden="1"/>
    </xf>
    <xf numFmtId="0" fontId="61" fillId="0" borderId="0" xfId="1" applyFont="1" applyFill="1" applyBorder="1" applyAlignment="1" applyProtection="1">
      <alignment horizontal="center" vertical="top"/>
      <protection hidden="1"/>
    </xf>
    <xf numFmtId="0" fontId="24" fillId="0" borderId="0" xfId="0" applyFont="1" applyProtection="1">
      <protection hidden="1"/>
    </xf>
    <xf numFmtId="0" fontId="24" fillId="0" borderId="0" xfId="0" applyFont="1" applyFill="1" applyProtection="1">
      <protection hidden="1"/>
    </xf>
    <xf numFmtId="0" fontId="65" fillId="0" borderId="0" xfId="0" applyFont="1" applyFill="1" applyAlignment="1" applyProtection="1">
      <alignment vertical="top" wrapText="1"/>
      <protection hidden="1"/>
    </xf>
    <xf numFmtId="0" fontId="59" fillId="5" borderId="0" xfId="0" applyFont="1" applyFill="1" applyBorder="1" applyAlignment="1" applyProtection="1">
      <alignment vertical="top"/>
      <protection hidden="1"/>
    </xf>
    <xf numFmtId="0" fontId="32" fillId="5" borderId="0" xfId="0" applyFont="1" applyFill="1" applyAlignment="1" applyProtection="1">
      <alignment vertical="top"/>
      <protection hidden="1"/>
    </xf>
    <xf numFmtId="0" fontId="98" fillId="0" borderId="0" xfId="0" applyFont="1" applyAlignment="1" applyProtection="1">
      <alignment vertical="top"/>
      <protection hidden="1"/>
    </xf>
    <xf numFmtId="0" fontId="98" fillId="0" borderId="0" xfId="0" applyFont="1" applyBorder="1" applyAlignment="1" applyProtection="1">
      <alignment vertical="top"/>
      <protection hidden="1"/>
    </xf>
    <xf numFmtId="0" fontId="98" fillId="0" borderId="0" xfId="0" applyFont="1" applyBorder="1" applyAlignment="1" applyProtection="1">
      <alignment horizontal="left" vertical="top" wrapText="1" indent="1"/>
      <protection hidden="1"/>
    </xf>
    <xf numFmtId="0" fontId="12" fillId="0" borderId="0" xfId="0" applyFont="1" applyBorder="1" applyProtection="1">
      <protection hidden="1"/>
    </xf>
    <xf numFmtId="0" fontId="31" fillId="0" borderId="0" xfId="0" applyFont="1" applyProtection="1">
      <protection hidden="1"/>
    </xf>
    <xf numFmtId="0" fontId="31" fillId="9" borderId="0" xfId="0" applyFont="1" applyFill="1" applyAlignment="1" applyProtection="1">
      <alignment horizontal="right" vertical="center"/>
      <protection hidden="1"/>
    </xf>
    <xf numFmtId="0" fontId="31" fillId="9" borderId="4" xfId="0" applyFont="1" applyFill="1" applyBorder="1" applyAlignment="1" applyProtection="1">
      <alignment horizontal="right" vertical="center"/>
      <protection hidden="1"/>
    </xf>
    <xf numFmtId="0" fontId="47" fillId="0" borderId="0" xfId="0" applyFont="1" applyProtection="1">
      <protection hidden="1"/>
    </xf>
    <xf numFmtId="0" fontId="1" fillId="9" borderId="0" xfId="0" applyFont="1" applyFill="1" applyAlignment="1" applyProtection="1">
      <alignment horizontal="right" vertical="center"/>
      <protection hidden="1"/>
    </xf>
    <xf numFmtId="0" fontId="1" fillId="9" borderId="4" xfId="0" applyFont="1" applyFill="1" applyBorder="1" applyAlignment="1" applyProtection="1">
      <alignment horizontal="right" vertical="center"/>
      <protection hidden="1"/>
    </xf>
    <xf numFmtId="0" fontId="99" fillId="0" borderId="0" xfId="0" applyFont="1" applyProtection="1">
      <protection hidden="1"/>
    </xf>
    <xf numFmtId="0" fontId="90" fillId="0" borderId="0" xfId="0" applyFont="1" applyAlignment="1" applyProtection="1">
      <alignment vertical="top"/>
      <protection hidden="1"/>
    </xf>
    <xf numFmtId="0" fontId="91" fillId="0" borderId="0" xfId="0" applyFont="1" applyAlignment="1" applyProtection="1">
      <alignment vertical="top"/>
      <protection hidden="1"/>
    </xf>
    <xf numFmtId="0" fontId="87" fillId="0" borderId="0" xfId="0" applyFont="1" applyProtection="1">
      <protection hidden="1"/>
    </xf>
    <xf numFmtId="0" fontId="100" fillId="0" borderId="0" xfId="0" applyFont="1" applyAlignment="1" applyProtection="1">
      <alignment vertical="top"/>
      <protection hidden="1"/>
    </xf>
    <xf numFmtId="0" fontId="100" fillId="0" borderId="0" xfId="0" applyFont="1" applyBorder="1" applyAlignment="1" applyProtection="1">
      <alignment vertical="top"/>
      <protection hidden="1"/>
    </xf>
    <xf numFmtId="0" fontId="99" fillId="0" borderId="0" xfId="0" applyFont="1" applyAlignment="1" applyProtection="1">
      <alignment horizontal="right" vertical="center"/>
      <protection hidden="1"/>
    </xf>
    <xf numFmtId="0" fontId="99" fillId="0" borderId="0" xfId="0" applyFont="1" applyAlignment="1" applyProtection="1">
      <alignment horizontal="left"/>
      <protection hidden="1"/>
    </xf>
    <xf numFmtId="0" fontId="36" fillId="0" borderId="0" xfId="0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left"/>
      <protection hidden="1"/>
    </xf>
    <xf numFmtId="0" fontId="0" fillId="0" borderId="1" xfId="0" applyBorder="1" applyAlignment="1" applyProtection="1">
      <alignment horizontal="right"/>
      <protection hidden="1"/>
    </xf>
    <xf numFmtId="0" fontId="49" fillId="0" borderId="0" xfId="0" applyFont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6" fillId="0" borderId="0" xfId="1" applyBorder="1" applyAlignment="1" applyProtection="1">
      <protection hidden="1"/>
    </xf>
    <xf numFmtId="0" fontId="50" fillId="0" borderId="0" xfId="0" applyFont="1" applyFill="1" applyAlignment="1" applyProtection="1">
      <protection hidden="1"/>
    </xf>
    <xf numFmtId="17" fontId="48" fillId="2" borderId="0" xfId="0" applyNumberFormat="1" applyFont="1" applyFill="1" applyAlignment="1" applyProtection="1">
      <alignment vertical="top"/>
      <protection hidden="1"/>
    </xf>
    <xf numFmtId="0" fontId="47" fillId="9" borderId="0" xfId="0" applyFont="1" applyFill="1" applyProtection="1">
      <protection hidden="1"/>
    </xf>
    <xf numFmtId="0" fontId="31" fillId="9" borderId="0" xfId="0" applyFont="1" applyFill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7" fontId="46" fillId="0" borderId="0" xfId="0" applyNumberFormat="1" applyFont="1" applyFill="1" applyAlignment="1" applyProtection="1">
      <alignment vertical="top"/>
      <protection hidden="1"/>
    </xf>
    <xf numFmtId="0" fontId="14" fillId="0" borderId="0" xfId="0" applyFont="1" applyBorder="1" applyAlignment="1" applyProtection="1">
      <alignment horizontal="left" vertical="top" wrapText="1"/>
      <protection hidden="1"/>
    </xf>
    <xf numFmtId="0" fontId="0" fillId="6" borderId="4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0" fontId="48" fillId="0" borderId="0" xfId="0" applyFont="1" applyFill="1" applyProtection="1">
      <protection hidden="1"/>
    </xf>
    <xf numFmtId="0" fontId="48" fillId="0" borderId="0" xfId="0" applyFont="1" applyProtection="1">
      <protection hidden="1"/>
    </xf>
    <xf numFmtId="0" fontId="48" fillId="0" borderId="10" xfId="0" applyFont="1" applyBorder="1" applyAlignment="1" applyProtection="1">
      <alignment vertical="center"/>
      <protection hidden="1"/>
    </xf>
    <xf numFmtId="0" fontId="48" fillId="0" borderId="12" xfId="0" applyFont="1" applyBorder="1" applyAlignment="1" applyProtection="1">
      <alignment horizontal="righ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4" fillId="0" borderId="9" xfId="0" applyFont="1" applyBorder="1" applyProtection="1">
      <protection hidden="1"/>
    </xf>
    <xf numFmtId="0" fontId="24" fillId="0" borderId="3" xfId="0" applyFont="1" applyBorder="1" applyProtection="1"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0" fontId="7" fillId="0" borderId="8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32" fillId="0" borderId="10" xfId="0" applyFont="1" applyFill="1" applyBorder="1" applyAlignment="1" applyProtection="1">
      <alignment horizontal="left" indent="2"/>
      <protection hidden="1"/>
    </xf>
    <xf numFmtId="0" fontId="32" fillId="0" borderId="5" xfId="0" applyFont="1" applyFill="1" applyBorder="1" applyAlignment="1" applyProtection="1">
      <alignment horizontal="left" indent="2"/>
      <protection hidden="1"/>
    </xf>
    <xf numFmtId="0" fontId="24" fillId="0" borderId="12" xfId="0" applyFont="1" applyBorder="1" applyProtection="1">
      <protection hidden="1"/>
    </xf>
    <xf numFmtId="0" fontId="24" fillId="0" borderId="11" xfId="0" applyFont="1" applyBorder="1" applyProtection="1"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42" fillId="0" borderId="6" xfId="0" applyFont="1" applyBorder="1" applyAlignment="1" applyProtection="1">
      <alignment vertical="top" wrapText="1"/>
      <protection hidden="1"/>
    </xf>
    <xf numFmtId="0" fontId="42" fillId="0" borderId="7" xfId="0" applyFont="1" applyBorder="1" applyAlignment="1" applyProtection="1">
      <alignment vertical="top" wrapText="1"/>
      <protection hidden="1"/>
    </xf>
    <xf numFmtId="0" fontId="22" fillId="0" borderId="0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protection hidden="1"/>
    </xf>
    <xf numFmtId="0" fontId="6" fillId="0" borderId="0" xfId="0" applyFont="1" applyFill="1" applyBorder="1" applyAlignment="1" applyProtection="1">
      <alignment horizontal="right" vertical="top"/>
      <protection hidden="1"/>
    </xf>
    <xf numFmtId="0" fontId="109" fillId="0" borderId="0" xfId="0" applyFont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8" borderId="0" xfId="0" applyFill="1" applyBorder="1" applyAlignment="1" applyProtection="1">
      <alignment horizontal="right"/>
      <protection hidden="1"/>
    </xf>
    <xf numFmtId="0" fontId="17" fillId="0" borderId="0" xfId="0" applyFont="1" applyBorder="1" applyAlignment="1" applyProtection="1">
      <alignment horizontal="right"/>
      <protection hidden="1"/>
    </xf>
    <xf numFmtId="0" fontId="0" fillId="6" borderId="1" xfId="0" applyFill="1" applyBorder="1" applyAlignment="1" applyProtection="1">
      <alignment wrapText="1"/>
      <protection hidden="1"/>
    </xf>
    <xf numFmtId="0" fontId="32" fillId="0" borderId="2" xfId="0" applyFont="1" applyFill="1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6" borderId="1" xfId="0" applyFill="1" applyBorder="1" applyAlignment="1" applyProtection="1">
      <alignment vertical="center"/>
      <protection hidden="1"/>
    </xf>
    <xf numFmtId="0" fontId="0" fillId="6" borderId="1" xfId="0" applyFill="1" applyBorder="1" applyProtection="1">
      <protection hidden="1"/>
    </xf>
    <xf numFmtId="0" fontId="25" fillId="0" borderId="0" xfId="0" applyFont="1" applyFill="1" applyBorder="1" applyAlignment="1" applyProtection="1">
      <alignment horizontal="left" vertical="top" indent="1"/>
      <protection locked="0"/>
    </xf>
    <xf numFmtId="0" fontId="13" fillId="0" borderId="0" xfId="0" applyFont="1" applyFill="1" applyBorder="1" applyAlignment="1" applyProtection="1">
      <protection hidden="1"/>
    </xf>
    <xf numFmtId="1" fontId="18" fillId="0" borderId="0" xfId="0" applyNumberFormat="1" applyFont="1" applyFill="1" applyBorder="1" applyAlignment="1" applyProtection="1">
      <alignment horizontal="left"/>
      <protection hidden="1"/>
    </xf>
    <xf numFmtId="0" fontId="46" fillId="0" borderId="0" xfId="0" applyFont="1" applyFill="1" applyBorder="1" applyAlignment="1" applyProtection="1">
      <alignment horizontal="center" vertical="center"/>
      <protection hidden="1"/>
    </xf>
    <xf numFmtId="0" fontId="106" fillId="0" borderId="0" xfId="0" applyFont="1" applyFill="1" applyBorder="1" applyAlignment="1" applyProtection="1">
      <alignment horizontal="center" vertical="center" wrapText="1"/>
      <protection hidden="1"/>
    </xf>
    <xf numFmtId="0" fontId="70" fillId="0" borderId="0" xfId="0" applyFont="1" applyFill="1" applyBorder="1" applyAlignment="1" applyProtection="1">
      <alignment horizontal="center" vertical="center" wrapText="1"/>
      <protection hidden="1"/>
    </xf>
    <xf numFmtId="0" fontId="44" fillId="0" borderId="0" xfId="0" applyFont="1" applyFill="1" applyBorder="1" applyAlignment="1" applyProtection="1">
      <alignment horizontal="left"/>
      <protection hidden="1"/>
    </xf>
    <xf numFmtId="0" fontId="107" fillId="0" borderId="0" xfId="0" applyFont="1" applyFill="1" applyBorder="1" applyAlignment="1" applyProtection="1">
      <alignment horizontal="center" vertical="top"/>
      <protection hidden="1"/>
    </xf>
    <xf numFmtId="1" fontId="25" fillId="0" borderId="0" xfId="0" applyNumberFormat="1" applyFont="1" applyFill="1" applyBorder="1" applyAlignment="1" applyProtection="1">
      <alignment horizontal="center" vertical="top"/>
      <protection locked="0"/>
    </xf>
    <xf numFmtId="0" fontId="25" fillId="0" borderId="0" xfId="0" applyFont="1" applyFill="1" applyBorder="1" applyAlignment="1" applyProtection="1">
      <alignment horizontal="center" vertical="top"/>
      <protection locked="0"/>
    </xf>
    <xf numFmtId="0" fontId="6" fillId="0" borderId="0" xfId="0" applyFont="1" applyFill="1" applyBorder="1" applyProtection="1">
      <protection hidden="1"/>
    </xf>
    <xf numFmtId="0" fontId="0" fillId="0" borderId="0" xfId="0" applyFill="1" applyBorder="1" applyAlignment="1" applyProtection="1">
      <alignment vertical="distributed"/>
      <protection hidden="1"/>
    </xf>
    <xf numFmtId="0" fontId="56" fillId="0" borderId="0" xfId="0" applyFont="1" applyFill="1" applyBorder="1" applyAlignment="1" applyProtection="1">
      <alignment horizontal="left" vertical="top" wrapText="1" indent="1"/>
      <protection hidden="1"/>
    </xf>
    <xf numFmtId="0" fontId="0" fillId="0" borderId="0" xfId="0" applyFill="1" applyBorder="1" applyAlignment="1" applyProtection="1">
      <alignment horizontal="left" vertical="top" indent="1"/>
      <protection hidden="1"/>
    </xf>
    <xf numFmtId="0" fontId="0" fillId="0" borderId="6" xfId="0" applyFill="1" applyBorder="1" applyProtection="1">
      <protection hidden="1"/>
    </xf>
    <xf numFmtId="0" fontId="85" fillId="6" borderId="0" xfId="0" applyFont="1" applyFill="1" applyBorder="1" applyAlignment="1" applyProtection="1">
      <alignment horizontal="center"/>
      <protection locked="0"/>
    </xf>
    <xf numFmtId="0" fontId="10" fillId="0" borderId="13" xfId="0" applyFont="1" applyBorder="1" applyProtection="1">
      <protection hidden="1"/>
    </xf>
    <xf numFmtId="0" fontId="49" fillId="0" borderId="14" xfId="0" applyFont="1" applyBorder="1" applyProtection="1">
      <protection hidden="1"/>
    </xf>
    <xf numFmtId="0" fontId="52" fillId="0" borderId="14" xfId="0" applyFont="1" applyBorder="1" applyProtection="1">
      <protection hidden="1"/>
    </xf>
    <xf numFmtId="0" fontId="1" fillId="0" borderId="14" xfId="0" applyFont="1" applyBorder="1" applyAlignment="1" applyProtection="1">
      <alignment horizontal="center"/>
      <protection hidden="1"/>
    </xf>
    <xf numFmtId="0" fontId="50" fillId="8" borderId="15" xfId="0" applyFont="1" applyFill="1" applyBorder="1" applyAlignment="1" applyProtection="1">
      <protection hidden="1"/>
    </xf>
    <xf numFmtId="0" fontId="0" fillId="8" borderId="0" xfId="0" applyFill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50" fillId="0" borderId="15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49" fillId="0" borderId="16" xfId="0" applyFont="1" applyBorder="1" applyAlignment="1" applyProtection="1">
      <protection hidden="1"/>
    </xf>
    <xf numFmtId="0" fontId="105" fillId="0" borderId="0" xfId="0" applyFont="1" applyBorder="1" applyAlignment="1" applyProtection="1">
      <alignment horizontal="center"/>
      <protection hidden="1"/>
    </xf>
    <xf numFmtId="0" fontId="108" fillId="0" borderId="15" xfId="0" applyFont="1" applyBorder="1" applyAlignment="1" applyProtection="1">
      <alignment horizontal="right"/>
      <protection hidden="1"/>
    </xf>
    <xf numFmtId="0" fontId="50" fillId="8" borderId="0" xfId="0" applyFont="1" applyFill="1" applyBorder="1" applyAlignment="1" applyProtection="1">
      <protection hidden="1"/>
    </xf>
    <xf numFmtId="0" fontId="50" fillId="0" borderId="15" xfId="0" applyFont="1" applyFill="1" applyBorder="1" applyAlignment="1" applyProtection="1">
      <protection hidden="1"/>
    </xf>
    <xf numFmtId="0" fontId="0" fillId="2" borderId="0" xfId="0" applyFill="1" applyBorder="1" applyAlignment="1" applyProtection="1">
      <alignment horizontal="right"/>
      <protection hidden="1"/>
    </xf>
    <xf numFmtId="0" fontId="36" fillId="2" borderId="0" xfId="0" applyFont="1" applyFill="1" applyBorder="1" applyAlignment="1" applyProtection="1">
      <alignment horizontal="center"/>
      <protection hidden="1"/>
    </xf>
    <xf numFmtId="0" fontId="49" fillId="2" borderId="16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alignment horizontal="right"/>
      <protection hidden="1"/>
    </xf>
    <xf numFmtId="0" fontId="1" fillId="0" borderId="17" xfId="0" applyFont="1" applyFill="1" applyBorder="1" applyAlignment="1" applyProtection="1">
      <alignment horizontal="right"/>
      <protection hidden="1"/>
    </xf>
    <xf numFmtId="0" fontId="50" fillId="8" borderId="18" xfId="0" applyFont="1" applyFill="1" applyBorder="1" applyAlignment="1" applyProtection="1">
      <protection hidden="1"/>
    </xf>
    <xf numFmtId="0" fontId="1" fillId="0" borderId="18" xfId="0" applyFont="1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110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50" fillId="0" borderId="15" xfId="0" applyFont="1" applyFill="1" applyBorder="1" applyAlignment="1" applyProtection="1">
      <alignment horizontal="center"/>
      <protection hidden="1"/>
    </xf>
    <xf numFmtId="0" fontId="49" fillId="0" borderId="16" xfId="0" applyFont="1" applyBorder="1" applyAlignment="1" applyProtection="1">
      <alignment wrapText="1"/>
      <protection hidden="1"/>
    </xf>
    <xf numFmtId="0" fontId="1" fillId="0" borderId="0" xfId="0" applyFont="1" applyBorder="1" applyAlignment="1" applyProtection="1">
      <alignment horizontal="left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8" borderId="16" xfId="0" applyFill="1" applyBorder="1" applyAlignment="1" applyProtection="1">
      <alignment horizontal="center"/>
      <protection hidden="1"/>
    </xf>
    <xf numFmtId="0" fontId="108" fillId="0" borderId="15" xfId="0" applyFont="1" applyBorder="1" applyProtection="1">
      <protection hidden="1"/>
    </xf>
    <xf numFmtId="0" fontId="50" fillId="0" borderId="18" xfId="0" applyFont="1" applyFill="1" applyBorder="1" applyAlignment="1" applyProtection="1">
      <protection hidden="1"/>
    </xf>
    <xf numFmtId="0" fontId="0" fillId="0" borderId="20" xfId="0" applyBorder="1" applyAlignment="1" applyProtection="1">
      <alignment horizontal="center"/>
      <protection hidden="1"/>
    </xf>
    <xf numFmtId="0" fontId="49" fillId="2" borderId="0" xfId="0" applyFont="1" applyFill="1" applyBorder="1" applyAlignment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center"/>
      <protection locked="0" hidden="1"/>
    </xf>
    <xf numFmtId="0" fontId="49" fillId="0" borderId="0" xfId="0" applyFont="1" applyBorder="1" applyAlignment="1" applyProtection="1">
      <alignment wrapText="1"/>
      <protection hidden="1"/>
    </xf>
    <xf numFmtId="0" fontId="49" fillId="0" borderId="0" xfId="0" applyFont="1" applyBorder="1" applyAlignment="1" applyProtection="1">
      <protection hidden="1"/>
    </xf>
    <xf numFmtId="0" fontId="10" fillId="0" borderId="11" xfId="0" applyFont="1" applyBorder="1" applyAlignment="1" applyProtection="1">
      <alignment horizontal="center"/>
      <protection hidden="1"/>
    </xf>
    <xf numFmtId="14" fontId="10" fillId="0" borderId="4" xfId="0" applyNumberFormat="1" applyFont="1" applyBorder="1" applyAlignment="1" applyProtection="1">
      <alignment horizontal="center" wrapText="1"/>
      <protection hidden="1"/>
    </xf>
    <xf numFmtId="14" fontId="10" fillId="0" borderId="4" xfId="0" applyNumberFormat="1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 wrapText="1"/>
      <protection hidden="1"/>
    </xf>
    <xf numFmtId="0" fontId="10" fillId="0" borderId="0" xfId="0" applyFont="1" applyBorder="1" applyProtection="1">
      <protection hidden="1"/>
    </xf>
    <xf numFmtId="0" fontId="10" fillId="0" borderId="7" xfId="0" applyFont="1" applyBorder="1" applyAlignment="1" applyProtection="1">
      <alignment horizontal="center"/>
      <protection hidden="1"/>
    </xf>
    <xf numFmtId="0" fontId="10" fillId="0" borderId="21" xfId="0" applyFont="1" applyBorder="1" applyAlignment="1" applyProtection="1">
      <alignment horizontal="center" wrapText="1"/>
      <protection hidden="1"/>
    </xf>
    <xf numFmtId="0" fontId="10" fillId="2" borderId="0" xfId="0" applyFont="1" applyFill="1" applyBorder="1" applyAlignment="1" applyProtection="1">
      <alignment horizontal="right" vertical="top"/>
      <protection hidden="1"/>
    </xf>
    <xf numFmtId="0" fontId="10" fillId="0" borderId="4" xfId="0" applyFont="1" applyBorder="1" applyAlignment="1" applyProtection="1">
      <alignment horizontal="left" vertical="top"/>
      <protection hidden="1"/>
    </xf>
    <xf numFmtId="0" fontId="10" fillId="0" borderId="4" xfId="0" applyFont="1" applyBorder="1" applyAlignment="1" applyProtection="1">
      <alignment horizontal="left" vertical="top" wrapText="1"/>
      <protection hidden="1"/>
    </xf>
    <xf numFmtId="0" fontId="111" fillId="0" borderId="4" xfId="0" applyFont="1" applyFill="1" applyBorder="1" applyAlignment="1" applyProtection="1">
      <alignment horizontal="left" vertical="top"/>
      <protection hidden="1"/>
    </xf>
    <xf numFmtId="0" fontId="9" fillId="0" borderId="0" xfId="0" applyFont="1" applyBorder="1" applyAlignment="1" applyProtection="1">
      <alignment horizontal="center" vertical="top" wrapText="1"/>
      <protection hidden="1"/>
    </xf>
    <xf numFmtId="14" fontId="16" fillId="0" borderId="4" xfId="1" applyNumberFormat="1" applyBorder="1" applyAlignment="1" applyProtection="1">
      <alignment horizontal="center" wrapText="1"/>
      <protection hidden="1"/>
    </xf>
    <xf numFmtId="0" fontId="112" fillId="0" borderId="0" xfId="0" applyFont="1" applyBorder="1" applyAlignment="1" applyProtection="1">
      <protection hidden="1"/>
    </xf>
    <xf numFmtId="0" fontId="50" fillId="0" borderId="0" xfId="0" applyFont="1" applyAlignment="1" applyProtection="1">
      <alignment horizontal="right"/>
      <protection hidden="1"/>
    </xf>
    <xf numFmtId="0" fontId="0" fillId="3" borderId="0" xfId="0" applyFill="1" applyAlignment="1" applyProtection="1">
      <alignment horizontal="center"/>
      <protection hidden="1"/>
    </xf>
    <xf numFmtId="0" fontId="113" fillId="10" borderId="2" xfId="0" applyFont="1" applyFill="1" applyBorder="1" applyProtection="1">
      <protection hidden="1"/>
    </xf>
    <xf numFmtId="0" fontId="49" fillId="6" borderId="2" xfId="0" applyFont="1" applyFill="1" applyBorder="1" applyAlignment="1" applyProtection="1">
      <alignment vertical="top"/>
      <protection hidden="1"/>
    </xf>
    <xf numFmtId="0" fontId="49" fillId="6" borderId="0" xfId="0" applyFont="1" applyFill="1" applyAlignment="1" applyProtection="1">
      <alignment vertical="top"/>
      <protection hidden="1"/>
    </xf>
    <xf numFmtId="0" fontId="1" fillId="0" borderId="1" xfId="0" applyFont="1" applyBorder="1" applyAlignment="1" applyProtection="1">
      <alignment horizontal="left" vertical="top" wrapText="1"/>
      <protection hidden="1"/>
    </xf>
    <xf numFmtId="0" fontId="49" fillId="0" borderId="2" xfId="0" applyFont="1" applyBorder="1" applyProtection="1">
      <protection hidden="1"/>
    </xf>
    <xf numFmtId="0" fontId="61" fillId="0" borderId="1" xfId="1" applyFont="1" applyFill="1" applyBorder="1" applyAlignment="1" applyProtection="1">
      <alignment horizontal="center" vertical="center"/>
      <protection hidden="1"/>
    </xf>
    <xf numFmtId="0" fontId="61" fillId="0" borderId="2" xfId="1" applyFont="1" applyFill="1" applyBorder="1" applyAlignment="1" applyProtection="1">
      <alignment horizontal="center" vertical="center"/>
      <protection hidden="1"/>
    </xf>
    <xf numFmtId="0" fontId="61" fillId="0" borderId="0" xfId="1" applyFont="1" applyFill="1" applyBorder="1" applyAlignment="1" applyProtection="1">
      <alignment vertical="center"/>
      <protection hidden="1"/>
    </xf>
    <xf numFmtId="0" fontId="61" fillId="0" borderId="2" xfId="1" applyFont="1" applyFill="1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top"/>
      <protection hidden="1"/>
    </xf>
    <xf numFmtId="0" fontId="50" fillId="0" borderId="6" xfId="0" applyFont="1" applyBorder="1" applyProtection="1">
      <protection hidden="1"/>
    </xf>
    <xf numFmtId="0" fontId="49" fillId="0" borderId="7" xfId="0" applyFont="1" applyBorder="1" applyProtection="1">
      <protection hidden="1"/>
    </xf>
    <xf numFmtId="0" fontId="44" fillId="4" borderId="0" xfId="0" applyFont="1" applyFill="1" applyBorder="1" applyAlignment="1" applyProtection="1">
      <alignment horizontal="left" wrapText="1"/>
      <protection hidden="1"/>
    </xf>
    <xf numFmtId="0" fontId="114" fillId="0" borderId="0" xfId="0" applyFont="1" applyBorder="1" applyAlignment="1" applyProtection="1">
      <alignment horizontal="left" vertical="top" indent="1"/>
      <protection hidden="1"/>
    </xf>
    <xf numFmtId="0" fontId="87" fillId="0" borderId="0" xfId="0" applyFont="1" applyBorder="1" applyAlignment="1" applyProtection="1">
      <alignment horizontal="right" vertical="distributed"/>
      <protection hidden="1"/>
    </xf>
    <xf numFmtId="0" fontId="52" fillId="0" borderId="0" xfId="0" applyFont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0" fontId="119" fillId="2" borderId="0" xfId="0" applyFont="1" applyFill="1" applyBorder="1" applyAlignment="1" applyProtection="1">
      <alignment horizontal="center"/>
      <protection hidden="1"/>
    </xf>
    <xf numFmtId="0" fontId="0" fillId="12" borderId="2" xfId="0" applyFill="1" applyBorder="1" applyProtection="1">
      <protection hidden="1"/>
    </xf>
    <xf numFmtId="0" fontId="17" fillId="12" borderId="0" xfId="0" applyFont="1" applyFill="1" applyBorder="1" applyAlignment="1" applyProtection="1">
      <alignment horizontal="center" vertical="distributed"/>
      <protection hidden="1"/>
    </xf>
    <xf numFmtId="0" fontId="0" fillId="12" borderId="0" xfId="0" applyFill="1" applyBorder="1" applyProtection="1">
      <protection hidden="1"/>
    </xf>
    <xf numFmtId="0" fontId="0" fillId="12" borderId="0" xfId="0" applyFill="1" applyBorder="1" applyAlignment="1" applyProtection="1">
      <alignment vertical="distributed"/>
      <protection hidden="1"/>
    </xf>
    <xf numFmtId="0" fontId="0" fillId="12" borderId="2" xfId="0" applyFill="1" applyBorder="1" applyAlignment="1" applyProtection="1">
      <alignment vertical="distributed"/>
      <protection hidden="1"/>
    </xf>
    <xf numFmtId="0" fontId="56" fillId="12" borderId="1" xfId="0" applyFont="1" applyFill="1" applyBorder="1" applyAlignment="1" applyProtection="1">
      <alignment horizontal="left" vertical="top" wrapText="1" indent="1"/>
      <protection hidden="1"/>
    </xf>
    <xf numFmtId="0" fontId="56" fillId="12" borderId="0" xfId="0" applyFont="1" applyFill="1" applyBorder="1" applyAlignment="1" applyProtection="1">
      <alignment horizontal="left" vertical="top" wrapText="1" indent="1"/>
      <protection hidden="1"/>
    </xf>
    <xf numFmtId="0" fontId="56" fillId="12" borderId="2" xfId="0" applyFont="1" applyFill="1" applyBorder="1" applyAlignment="1" applyProtection="1">
      <alignment horizontal="left" vertical="top" wrapText="1" indent="1"/>
      <protection hidden="1"/>
    </xf>
    <xf numFmtId="0" fontId="28" fillId="0" borderId="2" xfId="0" applyFont="1" applyBorder="1" applyAlignment="1" applyProtection="1">
      <alignment horizontal="left"/>
      <protection hidden="1"/>
    </xf>
    <xf numFmtId="0" fontId="44" fillId="0" borderId="0" xfId="0" applyFont="1" applyFill="1" applyBorder="1" applyProtection="1">
      <protection hidden="1"/>
    </xf>
    <xf numFmtId="1" fontId="0" fillId="0" borderId="0" xfId="0" applyNumberFormat="1" applyFill="1" applyBorder="1" applyProtection="1">
      <protection hidden="1"/>
    </xf>
    <xf numFmtId="0" fontId="70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Protection="1">
      <protection hidden="1"/>
    </xf>
    <xf numFmtId="0" fontId="9" fillId="0" borderId="1" xfId="0" applyFont="1" applyFill="1" applyBorder="1" applyAlignment="1" applyProtection="1">
      <alignment horizontal="right" vertical="top" indent="1"/>
      <protection hidden="1"/>
    </xf>
    <xf numFmtId="0" fontId="44" fillId="0" borderId="2" xfId="0" applyFont="1" applyFill="1" applyBorder="1" applyAlignment="1" applyProtection="1">
      <alignment horizontal="left"/>
      <protection hidden="1"/>
    </xf>
    <xf numFmtId="3" fontId="55" fillId="0" borderId="0" xfId="0" applyNumberFormat="1" applyFont="1" applyFill="1" applyBorder="1" applyAlignment="1" applyProtection="1">
      <alignment horizontal="left" vertical="top" inden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0" fontId="25" fillId="13" borderId="0" xfId="0" applyFont="1" applyFill="1" applyBorder="1" applyAlignment="1" applyProtection="1">
      <alignment horizontal="left" vertical="top" indent="1"/>
      <protection locked="0"/>
    </xf>
    <xf numFmtId="0" fontId="22" fillId="13" borderId="2" xfId="0" applyFont="1" applyFill="1" applyBorder="1" applyAlignment="1" applyProtection="1">
      <alignment horizontal="center" vertical="top"/>
      <protection hidden="1"/>
    </xf>
    <xf numFmtId="0" fontId="25" fillId="14" borderId="6" xfId="0" applyFont="1" applyFill="1" applyBorder="1" applyAlignment="1" applyProtection="1">
      <alignment horizontal="left" vertical="top" indent="1"/>
      <protection locked="0"/>
    </xf>
    <xf numFmtId="0" fontId="25" fillId="14" borderId="6" xfId="0" applyFont="1" applyFill="1" applyBorder="1" applyAlignment="1" applyProtection="1">
      <alignment horizontal="left" vertical="top" indent="1"/>
      <protection locked="0"/>
    </xf>
    <xf numFmtId="0" fontId="51" fillId="0" borderId="0" xfId="0" applyFont="1" applyBorder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0" fontId="42" fillId="0" borderId="1" xfId="0" applyFont="1" applyBorder="1" applyAlignment="1" applyProtection="1">
      <alignment horizontal="left" vertical="top" wrapText="1"/>
      <protection hidden="1"/>
    </xf>
    <xf numFmtId="0" fontId="42" fillId="0" borderId="0" xfId="0" applyFont="1" applyBorder="1" applyAlignment="1" applyProtection="1">
      <alignment horizontal="left" vertical="top" wrapText="1"/>
      <protection hidden="1"/>
    </xf>
    <xf numFmtId="17" fontId="117" fillId="0" borderId="0" xfId="0" applyNumberFormat="1" applyFont="1" applyFill="1" applyAlignment="1" applyProtection="1">
      <alignment vertical="top"/>
      <protection hidden="1"/>
    </xf>
    <xf numFmtId="0" fontId="123" fillId="0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0" fontId="123" fillId="0" borderId="10" xfId="0" applyFont="1" applyBorder="1" applyAlignment="1" applyProtection="1">
      <alignment vertical="center"/>
      <protection hidden="1"/>
    </xf>
    <xf numFmtId="0" fontId="123" fillId="0" borderId="12" xfId="0" applyFont="1" applyBorder="1" applyAlignment="1" applyProtection="1">
      <alignment horizontal="right" vertical="center"/>
      <protection hidden="1"/>
    </xf>
    <xf numFmtId="0" fontId="123" fillId="0" borderId="4" xfId="0" applyFont="1" applyBorder="1" applyAlignment="1" applyProtection="1">
      <alignment horizontal="right" vertical="center"/>
      <protection hidden="1"/>
    </xf>
    <xf numFmtId="0" fontId="123" fillId="0" borderId="4" xfId="0" applyFont="1" applyBorder="1" applyAlignment="1" applyProtection="1">
      <alignment horizontal="left" vertical="center"/>
      <protection hidden="1"/>
    </xf>
    <xf numFmtId="0" fontId="123" fillId="0" borderId="0" xfId="0" applyFont="1" applyProtection="1">
      <protection hidden="1"/>
    </xf>
    <xf numFmtId="0" fontId="125" fillId="6" borderId="0" xfId="0" applyFont="1" applyFill="1" applyBorder="1" applyAlignment="1" applyProtection="1">
      <alignment vertical="center"/>
      <protection hidden="1"/>
    </xf>
    <xf numFmtId="0" fontId="125" fillId="0" borderId="2" xfId="0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0" fontId="125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125" fillId="2" borderId="10" xfId="0" applyFont="1" applyFill="1" applyBorder="1" applyAlignment="1" applyProtection="1">
      <alignment vertical="center"/>
      <protection hidden="1"/>
    </xf>
    <xf numFmtId="0" fontId="125" fillId="2" borderId="11" xfId="0" applyFont="1" applyFill="1" applyBorder="1" applyAlignment="1" applyProtection="1">
      <alignment vertical="center"/>
      <protection hidden="1"/>
    </xf>
    <xf numFmtId="0" fontId="125" fillId="2" borderId="12" xfId="0" applyFont="1" applyFill="1" applyBorder="1" applyAlignment="1" applyProtection="1">
      <alignment vertical="center"/>
      <protection hidden="1"/>
    </xf>
    <xf numFmtId="0" fontId="125" fillId="2" borderId="11" xfId="0" applyFont="1" applyFill="1" applyBorder="1" applyAlignment="1" applyProtection="1"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7" fillId="9" borderId="0" xfId="0" applyFont="1" applyFill="1" applyProtection="1">
      <protection hidden="1"/>
    </xf>
    <xf numFmtId="0" fontId="7" fillId="9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6" borderId="4" xfId="0" applyFont="1" applyFill="1" applyBorder="1" applyProtection="1">
      <protection hidden="1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horizontal="right" vertical="center"/>
      <protection hidden="1"/>
    </xf>
    <xf numFmtId="0" fontId="12" fillId="0" borderId="0" xfId="0" applyFont="1" applyProtection="1">
      <protection hidden="1"/>
    </xf>
    <xf numFmtId="0" fontId="128" fillId="0" borderId="0" xfId="0" applyFont="1" applyProtection="1">
      <protection hidden="1"/>
    </xf>
    <xf numFmtId="0" fontId="5" fillId="0" borderId="0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Protection="1">
      <protection hidden="1"/>
    </xf>
    <xf numFmtId="0" fontId="6" fillId="9" borderId="0" xfId="0" applyFont="1" applyFill="1" applyProtection="1">
      <protection hidden="1"/>
    </xf>
    <xf numFmtId="0" fontId="6" fillId="9" borderId="0" xfId="0" applyFont="1" applyFill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129" fillId="0" borderId="0" xfId="0" applyFont="1" applyBorder="1" applyAlignment="1" applyProtection="1">
      <alignment vertical="top"/>
      <protection hidden="1"/>
    </xf>
    <xf numFmtId="0" fontId="14" fillId="0" borderId="9" xfId="0" applyFont="1" applyBorder="1" applyAlignment="1" applyProtection="1">
      <protection hidden="1"/>
    </xf>
    <xf numFmtId="0" fontId="12" fillId="0" borderId="9" xfId="0" applyFont="1" applyBorder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7" fillId="6" borderId="4" xfId="0" applyFont="1" applyFill="1" applyBorder="1" applyAlignment="1" applyProtection="1">
      <alignment vertical="center"/>
      <protection hidden="1"/>
    </xf>
    <xf numFmtId="0" fontId="7" fillId="6" borderId="0" xfId="0" applyFont="1" applyFill="1" applyBorder="1" applyAlignment="1" applyProtection="1">
      <alignment vertical="center"/>
      <protection hidden="1"/>
    </xf>
    <xf numFmtId="0" fontId="130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indent="1"/>
      <protection hidden="1"/>
    </xf>
    <xf numFmtId="0" fontId="131" fillId="0" borderId="5" xfId="0" applyFont="1" applyFill="1" applyBorder="1" applyAlignment="1" applyProtection="1">
      <alignment horizontal="left" indent="2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132" fillId="0" borderId="0" xfId="0" applyFont="1" applyBorder="1" applyAlignment="1" applyProtection="1">
      <alignment horizontal="right" vertical="center"/>
      <protection hidden="1"/>
    </xf>
    <xf numFmtId="0" fontId="131" fillId="0" borderId="10" xfId="0" applyFont="1" applyFill="1" applyBorder="1" applyAlignment="1" applyProtection="1">
      <alignment horizontal="left" indent="2"/>
      <protection hidden="1"/>
    </xf>
    <xf numFmtId="0" fontId="6" fillId="0" borderId="12" xfId="0" applyFont="1" applyBorder="1" applyProtection="1">
      <protection hidden="1"/>
    </xf>
    <xf numFmtId="0" fontId="6" fillId="0" borderId="11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6" xfId="0" applyFont="1" applyBorder="1" applyProtection="1">
      <protection hidden="1"/>
    </xf>
    <xf numFmtId="0" fontId="6" fillId="0" borderId="6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133" fillId="0" borderId="0" xfId="0" applyFont="1" applyAlignment="1" applyProtection="1">
      <alignment horizontal="center"/>
      <protection hidden="1"/>
    </xf>
    <xf numFmtId="1" fontId="6" fillId="0" borderId="0" xfId="0" applyNumberFormat="1" applyFont="1" applyBorder="1" applyAlignment="1" applyProtection="1"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9" fillId="0" borderId="0" xfId="0" applyFont="1" applyBorder="1" applyProtection="1">
      <protection hidden="1"/>
    </xf>
    <xf numFmtId="0" fontId="19" fillId="0" borderId="0" xfId="0" applyFont="1" applyAlignment="1" applyProtection="1">
      <protection hidden="1"/>
    </xf>
    <xf numFmtId="0" fontId="134" fillId="0" borderId="0" xfId="0" applyFont="1" applyAlignment="1" applyProtection="1">
      <protection hidden="1"/>
    </xf>
    <xf numFmtId="0" fontId="134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9" fillId="0" borderId="0" xfId="0" applyFont="1" applyAlignment="1" applyProtection="1">
      <alignment horizontal="left"/>
      <protection hidden="1"/>
    </xf>
    <xf numFmtId="0" fontId="7" fillId="5" borderId="0" xfId="0" applyFont="1" applyFill="1"/>
    <xf numFmtId="0" fontId="5" fillId="5" borderId="6" xfId="0" applyFont="1" applyFill="1" applyBorder="1" applyAlignment="1" applyProtection="1">
      <alignment vertical="top"/>
      <protection hidden="1"/>
    </xf>
    <xf numFmtId="0" fontId="7" fillId="5" borderId="6" xfId="0" applyFont="1" applyFill="1" applyBorder="1" applyAlignment="1" applyProtection="1">
      <protection hidden="1"/>
    </xf>
    <xf numFmtId="0" fontId="7" fillId="5" borderId="6" xfId="0" applyFont="1" applyFill="1" applyBorder="1" applyProtection="1">
      <protection hidden="1"/>
    </xf>
    <xf numFmtId="0" fontId="134" fillId="0" borderId="0" xfId="0" applyFont="1" applyAlignment="1" applyProtection="1">
      <alignment horizontal="center"/>
      <protection hidden="1"/>
    </xf>
    <xf numFmtId="0" fontId="5" fillId="5" borderId="12" xfId="0" applyFont="1" applyFill="1" applyBorder="1" applyAlignment="1" applyProtection="1">
      <alignment vertical="top"/>
      <protection hidden="1"/>
    </xf>
    <xf numFmtId="0" fontId="7" fillId="5" borderId="12" xfId="0" applyFont="1" applyFill="1" applyBorder="1" applyAlignment="1" applyProtection="1">
      <protection hidden="1"/>
    </xf>
    <xf numFmtId="0" fontId="7" fillId="5" borderId="12" xfId="0" applyFont="1" applyFill="1" applyBorder="1" applyProtection="1">
      <protection hidden="1"/>
    </xf>
    <xf numFmtId="0" fontId="7" fillId="5" borderId="12" xfId="0" applyFont="1" applyFill="1" applyBorder="1" applyAlignment="1" applyProtection="1">
      <alignment vertical="top"/>
      <protection hidden="1"/>
    </xf>
    <xf numFmtId="14" fontId="5" fillId="5" borderId="12" xfId="0" applyNumberFormat="1" applyFont="1" applyFill="1" applyBorder="1" applyAlignment="1" applyProtection="1">
      <alignment vertical="top"/>
      <protection hidden="1"/>
    </xf>
    <xf numFmtId="0" fontId="135" fillId="5" borderId="12" xfId="1" applyFont="1" applyFill="1" applyBorder="1" applyAlignment="1" applyProtection="1">
      <alignment vertical="top"/>
      <protection hidden="1"/>
    </xf>
    <xf numFmtId="0" fontId="136" fillId="5" borderId="0" xfId="0" applyFont="1" applyFill="1" applyBorder="1" applyAlignment="1" applyProtection="1">
      <alignment vertical="top"/>
      <protection hidden="1"/>
    </xf>
    <xf numFmtId="0" fontId="131" fillId="5" borderId="0" xfId="0" applyFont="1" applyFill="1" applyAlignment="1" applyProtection="1">
      <alignment vertical="top"/>
      <protection hidden="1"/>
    </xf>
    <xf numFmtId="0" fontId="7" fillId="5" borderId="9" xfId="0" applyFont="1" applyFill="1" applyBorder="1" applyProtection="1">
      <protection hidden="1"/>
    </xf>
    <xf numFmtId="0" fontId="7" fillId="5" borderId="9" xfId="0" applyFont="1" applyFill="1" applyBorder="1" applyAlignment="1" applyProtection="1">
      <alignment vertical="top"/>
      <protection hidden="1"/>
    </xf>
    <xf numFmtId="0" fontId="131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60" fillId="0" borderId="0" xfId="0" applyFont="1" applyProtection="1">
      <protection hidden="1"/>
    </xf>
    <xf numFmtId="0" fontId="60" fillId="0" borderId="0" xfId="0" applyFont="1" applyAlignment="1" applyProtection="1">
      <alignment horizontal="right" vertical="center"/>
      <protection hidden="1"/>
    </xf>
    <xf numFmtId="0" fontId="60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Fill="1" applyProtection="1">
      <protection hidden="1"/>
    </xf>
    <xf numFmtId="0" fontId="122" fillId="0" borderId="0" xfId="1" applyFont="1" applyFill="1" applyBorder="1" applyAlignment="1" applyProtection="1">
      <alignment horizontal="center" vertical="top"/>
      <protection hidden="1"/>
    </xf>
    <xf numFmtId="0" fontId="116" fillId="0" borderId="0" xfId="0" applyFont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116" fillId="0" borderId="0" xfId="0" applyFont="1" applyFill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22" fillId="0" borderId="9" xfId="0" applyFont="1" applyBorder="1" applyAlignment="1" applyProtection="1">
      <alignment horizontal="center" vertical="center" wrapText="1"/>
      <protection locked="0" hidden="1"/>
    </xf>
    <xf numFmtId="0" fontId="22" fillId="0" borderId="3" xfId="0" applyFont="1" applyBorder="1" applyAlignment="1" applyProtection="1">
      <alignment horizontal="center" vertical="center" wrapText="1"/>
      <protection locked="0" hidden="1"/>
    </xf>
    <xf numFmtId="0" fontId="22" fillId="0" borderId="6" xfId="0" applyFont="1" applyBorder="1" applyAlignment="1" applyProtection="1">
      <alignment horizontal="center" vertical="center" wrapText="1"/>
      <protection locked="0" hidden="1"/>
    </xf>
    <xf numFmtId="0" fontId="6" fillId="0" borderId="5" xfId="0" applyFont="1" applyFill="1" applyBorder="1" applyAlignment="1" applyProtection="1">
      <alignment vertical="top"/>
      <protection hidden="1"/>
    </xf>
    <xf numFmtId="0" fontId="6" fillId="0" borderId="9" xfId="0" applyFont="1" applyFill="1" applyBorder="1" applyAlignment="1" applyProtection="1">
      <alignment vertical="top"/>
      <protection hidden="1"/>
    </xf>
    <xf numFmtId="0" fontId="6" fillId="0" borderId="3" xfId="0" applyFont="1" applyFill="1" applyBorder="1" applyAlignment="1" applyProtection="1">
      <alignment vertical="top"/>
      <protection hidden="1"/>
    </xf>
    <xf numFmtId="0" fontId="10" fillId="0" borderId="0" xfId="0" applyFont="1" applyAlignment="1" applyProtection="1">
      <protection hidden="1"/>
    </xf>
    <xf numFmtId="0" fontId="0" fillId="6" borderId="10" xfId="0" applyFill="1" applyBorder="1" applyProtection="1">
      <protection hidden="1"/>
    </xf>
    <xf numFmtId="0" fontId="0" fillId="0" borderId="0" xfId="0" applyAlignment="1" applyProtection="1">
      <alignment wrapText="1"/>
      <protection hidden="1"/>
    </xf>
    <xf numFmtId="0" fontId="125" fillId="0" borderId="0" xfId="0" applyFont="1" applyAlignment="1" applyProtection="1">
      <protection hidden="1"/>
    </xf>
    <xf numFmtId="0" fontId="0" fillId="11" borderId="0" xfId="0" applyFill="1" applyAlignment="1" applyProtection="1">
      <alignment horizontal="right"/>
      <protection hidden="1"/>
    </xf>
    <xf numFmtId="0" fontId="10" fillId="11" borderId="0" xfId="0" applyFont="1" applyFill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0" fontId="0" fillId="11" borderId="0" xfId="0" applyFill="1" applyAlignment="1" applyProtection="1">
      <alignment horizontal="left"/>
      <protection hidden="1"/>
    </xf>
    <xf numFmtId="0" fontId="7" fillId="0" borderId="0" xfId="0" applyFont="1" applyBorder="1" applyAlignment="1">
      <alignment horizontal="center" wrapText="1"/>
    </xf>
    <xf numFmtId="0" fontId="7" fillId="11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0" fillId="11" borderId="0" xfId="0" applyFill="1" applyProtection="1">
      <protection hidden="1"/>
    </xf>
    <xf numFmtId="0" fontId="0" fillId="0" borderId="0" xfId="0" applyBorder="1" applyAlignment="1" applyProtection="1">
      <alignment horizontal="left" vertical="top" wrapText="1"/>
      <protection hidden="1"/>
    </xf>
    <xf numFmtId="0" fontId="22" fillId="0" borderId="12" xfId="0" applyFont="1" applyBorder="1" applyAlignment="1" applyProtection="1">
      <alignment horizontal="center" vertical="center" wrapText="1"/>
      <protection hidden="1"/>
    </xf>
    <xf numFmtId="0" fontId="22" fillId="0" borderId="12" xfId="0" applyFont="1" applyBorder="1" applyAlignment="1" applyProtection="1">
      <alignment horizontal="center" vertical="center" wrapText="1"/>
      <protection locked="0" hidden="1"/>
    </xf>
    <xf numFmtId="0" fontId="9" fillId="0" borderId="10" xfId="0" applyFont="1" applyBorder="1" applyAlignment="1" applyProtection="1">
      <alignment vertical="top"/>
      <protection hidden="1"/>
    </xf>
    <xf numFmtId="0" fontId="9" fillId="0" borderId="12" xfId="0" applyFont="1" applyBorder="1" applyAlignment="1" applyProtection="1">
      <alignment vertical="top"/>
      <protection hidden="1"/>
    </xf>
    <xf numFmtId="0" fontId="9" fillId="0" borderId="11" xfId="0" applyFont="1" applyBorder="1" applyAlignment="1" applyProtection="1">
      <alignment vertical="top"/>
      <protection hidden="1"/>
    </xf>
    <xf numFmtId="3" fontId="6" fillId="0" borderId="0" xfId="0" applyNumberFormat="1" applyFont="1" applyBorder="1" applyAlignment="1" applyProtection="1">
      <alignment vertical="top" wrapText="1"/>
    </xf>
    <xf numFmtId="0" fontId="106" fillId="0" borderId="5" xfId="0" applyFont="1" applyFill="1" applyBorder="1" applyAlignment="1" applyProtection="1">
      <alignment vertical="center" wrapText="1"/>
      <protection hidden="1"/>
    </xf>
    <xf numFmtId="0" fontId="106" fillId="0" borderId="9" xfId="0" applyFont="1" applyFill="1" applyBorder="1" applyAlignment="1" applyProtection="1">
      <alignment vertical="center" wrapText="1"/>
      <protection hidden="1"/>
    </xf>
    <xf numFmtId="0" fontId="138" fillId="0" borderId="0" xfId="1" applyFont="1" applyFill="1" applyBorder="1" applyAlignment="1" applyProtection="1">
      <protection hidden="1"/>
    </xf>
    <xf numFmtId="17" fontId="123" fillId="13" borderId="0" xfId="0" applyNumberFormat="1" applyFont="1" applyFill="1" applyAlignment="1" applyProtection="1">
      <alignment vertical="top"/>
      <protection hidden="1"/>
    </xf>
    <xf numFmtId="0" fontId="7" fillId="6" borderId="10" xfId="0" applyFont="1" applyFill="1" applyBorder="1" applyProtection="1">
      <protection hidden="1"/>
    </xf>
    <xf numFmtId="0" fontId="139" fillId="0" borderId="0" xfId="0" applyFont="1" applyFill="1" applyBorder="1" applyProtection="1">
      <protection hidden="1"/>
    </xf>
    <xf numFmtId="0" fontId="140" fillId="0" borderId="0" xfId="1" applyFont="1" applyFill="1" applyBorder="1" applyAlignment="1" applyProtection="1">
      <protection hidden="1"/>
    </xf>
    <xf numFmtId="0" fontId="106" fillId="0" borderId="3" xfId="0" applyFont="1" applyFill="1" applyBorder="1" applyAlignment="1" applyProtection="1">
      <alignment vertical="center" wrapText="1"/>
      <protection hidden="1"/>
    </xf>
    <xf numFmtId="0" fontId="125" fillId="6" borderId="1" xfId="0" applyFont="1" applyFill="1" applyBorder="1" applyAlignment="1" applyProtection="1">
      <alignment vertical="center"/>
      <protection hidden="1"/>
    </xf>
    <xf numFmtId="0" fontId="125" fillId="6" borderId="3" xfId="0" applyFont="1" applyFill="1" applyBorder="1" applyAlignment="1" applyProtection="1">
      <protection hidden="1"/>
    </xf>
    <xf numFmtId="0" fontId="0" fillId="2" borderId="0" xfId="0" applyFill="1" applyBorder="1" applyAlignment="1" applyProtection="1">
      <alignment horizontal="left" vertical="center"/>
      <protection hidden="1"/>
    </xf>
    <xf numFmtId="0" fontId="0" fillId="2" borderId="0" xfId="0" applyFill="1" applyBorder="1" applyAlignment="1" applyProtection="1">
      <alignment horizontal="right" vertical="center"/>
      <protection hidden="1"/>
    </xf>
    <xf numFmtId="0" fontId="97" fillId="3" borderId="0" xfId="0" applyFont="1" applyFill="1" applyBorder="1" applyAlignment="1" applyProtection="1">
      <alignment horizontal="right" vertical="center"/>
      <protection hidden="1"/>
    </xf>
    <xf numFmtId="0" fontId="47" fillId="9" borderId="0" xfId="0" applyFont="1" applyFill="1" applyBorder="1" applyProtection="1">
      <protection hidden="1"/>
    </xf>
    <xf numFmtId="0" fontId="36" fillId="9" borderId="0" xfId="0" applyFont="1" applyFill="1" applyBorder="1" applyAlignment="1" applyProtection="1">
      <alignment horizontal="right" vertical="center"/>
      <protection hidden="1"/>
    </xf>
    <xf numFmtId="0" fontId="7" fillId="9" borderId="0" xfId="0" applyFont="1" applyFill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vertical="top" wrapText="1"/>
      <protection hidden="1"/>
    </xf>
    <xf numFmtId="0" fontId="0" fillId="2" borderId="0" xfId="0" applyFill="1" applyBorder="1" applyAlignment="1" applyProtection="1">
      <alignment vertical="top"/>
      <protection hidden="1"/>
    </xf>
    <xf numFmtId="0" fontId="0" fillId="2" borderId="0" xfId="0" applyFill="1" applyBorder="1" applyAlignment="1" applyProtection="1">
      <alignment vertical="top" wrapText="1"/>
      <protection hidden="1"/>
    </xf>
    <xf numFmtId="0" fontId="0" fillId="2" borderId="0" xfId="0" applyFill="1" applyBorder="1" applyAlignment="1" applyProtection="1">
      <alignment wrapText="1"/>
      <protection hidden="1"/>
    </xf>
    <xf numFmtId="0" fontId="0" fillId="2" borderId="0" xfId="0" applyFill="1" applyBorder="1" applyProtection="1">
      <protection hidden="1"/>
    </xf>
    <xf numFmtId="0" fontId="0" fillId="2" borderId="0" xfId="0" applyFill="1" applyBorder="1" applyAlignment="1" applyProtection="1">
      <alignment horizontal="left" wrapText="1"/>
      <protection hidden="1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7" fillId="2" borderId="0" xfId="0" applyFont="1" applyFill="1" applyBorder="1" applyAlignment="1" applyProtection="1">
      <alignment horizontal="right" vertical="center"/>
      <protection hidden="1"/>
    </xf>
    <xf numFmtId="0" fontId="127" fillId="3" borderId="0" xfId="0" applyFont="1" applyFill="1" applyBorder="1" applyAlignment="1" applyProtection="1">
      <alignment horizontal="right" vertical="center"/>
      <protection hidden="1"/>
    </xf>
    <xf numFmtId="0" fontId="7" fillId="9" borderId="0" xfId="0" applyFont="1" applyFill="1" applyBorder="1" applyProtection="1">
      <protection hidden="1"/>
    </xf>
    <xf numFmtId="0" fontId="6" fillId="9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horizontal="left"/>
      <protection hidden="1"/>
    </xf>
    <xf numFmtId="0" fontId="6" fillId="0" borderId="9" xfId="0" applyFont="1" applyFill="1" applyBorder="1" applyAlignment="1" applyProtection="1">
      <alignment horizontal="right" vertical="center" wrapText="1"/>
      <protection hidden="1"/>
    </xf>
    <xf numFmtId="0" fontId="24" fillId="0" borderId="10" xfId="4" applyFont="1" applyBorder="1" applyAlignment="1" applyProtection="1">
      <alignment horizontal="left" vertical="top" wrapText="1"/>
      <protection hidden="1"/>
    </xf>
    <xf numFmtId="0" fontId="24" fillId="0" borderId="12" xfId="4" applyBorder="1" applyAlignment="1" applyProtection="1">
      <alignment horizontal="left" vertical="top" wrapText="1"/>
      <protection hidden="1"/>
    </xf>
    <xf numFmtId="0" fontId="24" fillId="0" borderId="11" xfId="4" applyBorder="1" applyAlignment="1" applyProtection="1">
      <alignment horizontal="left" vertical="top" wrapText="1"/>
      <protection hidden="1"/>
    </xf>
    <xf numFmtId="0" fontId="24" fillId="0" borderId="4" xfId="4" applyBorder="1" applyAlignment="1" applyProtection="1">
      <alignment horizontal="left" vertical="top" wrapText="1"/>
      <protection hidden="1"/>
    </xf>
    <xf numFmtId="0" fontId="56" fillId="12" borderId="5" xfId="0" applyFont="1" applyFill="1" applyBorder="1" applyAlignment="1" applyProtection="1">
      <alignment horizontal="left" vertical="top" wrapText="1" indent="1"/>
      <protection hidden="1"/>
    </xf>
    <xf numFmtId="0" fontId="56" fillId="12" borderId="9" xfId="0" applyFont="1" applyFill="1" applyBorder="1" applyAlignment="1" applyProtection="1">
      <alignment horizontal="left" vertical="top" wrapText="1" indent="1"/>
      <protection hidden="1"/>
    </xf>
    <xf numFmtId="0" fontId="56" fillId="12" borderId="3" xfId="0" applyFont="1" applyFill="1" applyBorder="1" applyAlignment="1" applyProtection="1">
      <alignment horizontal="left" vertical="top" wrapText="1" indent="1"/>
      <protection hidden="1"/>
    </xf>
    <xf numFmtId="0" fontId="56" fillId="12" borderId="8" xfId="0" applyFont="1" applyFill="1" applyBorder="1" applyAlignment="1" applyProtection="1">
      <alignment horizontal="left" vertical="top" wrapText="1" indent="1"/>
      <protection hidden="1"/>
    </xf>
    <xf numFmtId="0" fontId="56" fillId="12" borderId="6" xfId="0" applyFont="1" applyFill="1" applyBorder="1" applyAlignment="1" applyProtection="1">
      <alignment horizontal="left" vertical="top" wrapText="1" indent="1"/>
      <protection hidden="1"/>
    </xf>
    <xf numFmtId="0" fontId="56" fillId="12" borderId="7" xfId="0" applyFont="1" applyFill="1" applyBorder="1" applyAlignment="1" applyProtection="1">
      <alignment horizontal="left" vertical="top" wrapText="1" indent="1"/>
      <protection hidden="1"/>
    </xf>
    <xf numFmtId="0" fontId="56" fillId="12" borderId="10" xfId="0" applyFont="1" applyFill="1" applyBorder="1" applyAlignment="1" applyProtection="1">
      <alignment horizontal="left" vertical="top" wrapText="1" indent="1"/>
      <protection hidden="1"/>
    </xf>
    <xf numFmtId="0" fontId="56" fillId="12" borderId="12" xfId="0" applyFont="1" applyFill="1" applyBorder="1" applyAlignment="1" applyProtection="1">
      <alignment horizontal="left" vertical="top" wrapText="1" indent="1"/>
      <protection hidden="1"/>
    </xf>
    <xf numFmtId="0" fontId="56" fillId="12" borderId="11" xfId="0" applyFont="1" applyFill="1" applyBorder="1" applyAlignment="1" applyProtection="1">
      <alignment horizontal="left" vertical="top" wrapText="1" indent="1"/>
      <protection hidden="1"/>
    </xf>
    <xf numFmtId="0" fontId="87" fillId="6" borderId="1" xfId="0" applyFont="1" applyFill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right" vertical="center" wrapText="1"/>
      <protection hidden="1"/>
    </xf>
    <xf numFmtId="0" fontId="0" fillId="12" borderId="1" xfId="0" applyFill="1" applyBorder="1" applyAlignment="1" applyProtection="1">
      <alignment horizontal="center" vertical="top" wrapText="1"/>
      <protection hidden="1"/>
    </xf>
    <xf numFmtId="0" fontId="0" fillId="12" borderId="0" xfId="0" applyFill="1" applyBorder="1" applyAlignment="1" applyProtection="1">
      <alignment horizontal="center" vertical="top" wrapText="1"/>
      <protection hidden="1"/>
    </xf>
    <xf numFmtId="0" fontId="0" fillId="12" borderId="2" xfId="0" applyFill="1" applyBorder="1" applyAlignment="1" applyProtection="1">
      <alignment horizontal="center" vertical="top" wrapText="1"/>
      <protection hidden="1"/>
    </xf>
    <xf numFmtId="0" fontId="0" fillId="12" borderId="8" xfId="0" applyFill="1" applyBorder="1" applyAlignment="1" applyProtection="1">
      <alignment horizontal="center" vertical="top" wrapText="1"/>
      <protection hidden="1"/>
    </xf>
    <xf numFmtId="0" fontId="0" fillId="12" borderId="6" xfId="0" applyFill="1" applyBorder="1" applyAlignment="1" applyProtection="1">
      <alignment horizontal="center" vertical="top" wrapText="1"/>
      <protection hidden="1"/>
    </xf>
    <xf numFmtId="0" fontId="0" fillId="12" borderId="7" xfId="0" applyFill="1" applyBorder="1" applyAlignment="1" applyProtection="1">
      <alignment horizontal="center" vertical="top" wrapTex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87" fillId="0" borderId="6" xfId="0" applyFont="1" applyBorder="1" applyAlignment="1" applyProtection="1">
      <alignment horizontal="left" vertical="top" wrapText="1"/>
      <protection hidden="1"/>
    </xf>
    <xf numFmtId="0" fontId="115" fillId="0" borderId="9" xfId="0" applyFont="1" applyBorder="1" applyAlignment="1" applyProtection="1">
      <alignment horizontal="left"/>
      <protection hidden="1"/>
    </xf>
    <xf numFmtId="0" fontId="116" fillId="0" borderId="0" xfId="0" applyFont="1" applyBorder="1" applyAlignment="1">
      <alignment horizontal="center" vertical="top" wrapText="1"/>
    </xf>
    <xf numFmtId="0" fontId="117" fillId="0" borderId="0" xfId="0" applyFont="1" applyBorder="1" applyAlignment="1">
      <alignment horizontal="left" wrapText="1"/>
    </xf>
    <xf numFmtId="0" fontId="117" fillId="0" borderId="0" xfId="0" applyFont="1" applyBorder="1" applyAlignment="1">
      <alignment horizontal="left"/>
    </xf>
    <xf numFmtId="0" fontId="0" fillId="12" borderId="1" xfId="0" applyFill="1" applyBorder="1" applyAlignment="1" applyProtection="1">
      <alignment horizontal="left" indent="1"/>
      <protection hidden="1"/>
    </xf>
    <xf numFmtId="0" fontId="0" fillId="12" borderId="0" xfId="0" applyFill="1" applyBorder="1" applyAlignment="1" applyProtection="1">
      <alignment horizontal="left" indent="1"/>
      <protection hidden="1"/>
    </xf>
    <xf numFmtId="0" fontId="56" fillId="6" borderId="10" xfId="0" applyFont="1" applyFill="1" applyBorder="1" applyAlignment="1" applyProtection="1">
      <alignment horizontal="left" vertical="top" wrapText="1" indent="1"/>
      <protection hidden="1"/>
    </xf>
    <xf numFmtId="0" fontId="56" fillId="6" borderId="12" xfId="0" applyFont="1" applyFill="1" applyBorder="1" applyAlignment="1" applyProtection="1">
      <alignment horizontal="left" vertical="top" wrapText="1" indent="1"/>
      <protection hidden="1"/>
    </xf>
    <xf numFmtId="0" fontId="56" fillId="6" borderId="11" xfId="0" applyFont="1" applyFill="1" applyBorder="1" applyAlignment="1" applyProtection="1">
      <alignment horizontal="left" vertical="top" wrapText="1" indent="1"/>
      <protection hidden="1"/>
    </xf>
    <xf numFmtId="0" fontId="25" fillId="6" borderId="6" xfId="0" applyFont="1" applyFill="1" applyBorder="1" applyAlignment="1" applyProtection="1">
      <alignment horizontal="left" vertical="top" indent="1"/>
      <protection locked="0"/>
    </xf>
    <xf numFmtId="0" fontId="13" fillId="0" borderId="0" xfId="0" applyFont="1" applyBorder="1" applyAlignment="1" applyProtection="1">
      <alignment horizontal="center"/>
      <protection hidden="1"/>
    </xf>
    <xf numFmtId="0" fontId="25" fillId="14" borderId="6" xfId="0" applyFont="1" applyFill="1" applyBorder="1" applyAlignment="1" applyProtection="1">
      <alignment horizontal="left" vertical="top" indent="1"/>
      <protection locked="0"/>
    </xf>
    <xf numFmtId="0" fontId="6" fillId="0" borderId="1" xfId="0" applyFont="1" applyFill="1" applyBorder="1" applyAlignment="1" applyProtection="1">
      <alignment horizontal="left" vertical="top" indent="1"/>
      <protection hidden="1"/>
    </xf>
    <xf numFmtId="0" fontId="6" fillId="0" borderId="0" xfId="0" applyFont="1" applyFill="1" applyBorder="1" applyAlignment="1" applyProtection="1">
      <alignment horizontal="left" vertical="top" indent="1"/>
      <protection hidden="1"/>
    </xf>
    <xf numFmtId="0" fontId="22" fillId="6" borderId="12" xfId="0" applyFont="1" applyFill="1" applyBorder="1" applyAlignment="1" applyProtection="1">
      <alignment horizontal="center" vertical="top"/>
      <protection locked="0"/>
    </xf>
    <xf numFmtId="3" fontId="55" fillId="0" borderId="0" xfId="0" applyNumberFormat="1" applyFont="1" applyFill="1" applyBorder="1" applyAlignment="1" applyProtection="1">
      <alignment horizontal="left" vertical="top" indent="1"/>
      <protection hidden="1"/>
    </xf>
    <xf numFmtId="0" fontId="25" fillId="16" borderId="6" xfId="0" applyFont="1" applyFill="1" applyBorder="1" applyAlignment="1" applyProtection="1">
      <alignment horizontal="center" vertical="top"/>
      <protection locked="0"/>
    </xf>
    <xf numFmtId="3" fontId="55" fillId="14" borderId="6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Border="1"/>
    <xf numFmtId="3" fontId="25" fillId="6" borderId="6" xfId="0" applyNumberFormat="1" applyFont="1" applyFill="1" applyBorder="1" applyAlignment="1" applyProtection="1">
      <alignment horizontal="center" vertical="top"/>
      <protection locked="0"/>
    </xf>
    <xf numFmtId="0" fontId="40" fillId="0" borderId="0" xfId="0" applyFont="1" applyBorder="1" applyAlignment="1" applyProtection="1">
      <alignment horizontal="center"/>
      <protection hidden="1"/>
    </xf>
    <xf numFmtId="0" fontId="40" fillId="0" borderId="2" xfId="0" applyFont="1" applyBorder="1" applyAlignment="1" applyProtection="1">
      <alignment horizontal="center"/>
      <protection hidden="1"/>
    </xf>
    <xf numFmtId="0" fontId="44" fillId="0" borderId="0" xfId="0" applyFont="1" applyFill="1" applyBorder="1" applyAlignment="1" applyProtection="1">
      <alignment horizontal="left"/>
      <protection hidden="1"/>
    </xf>
    <xf numFmtId="0" fontId="44" fillId="0" borderId="2" xfId="0" applyFont="1" applyFill="1" applyBorder="1" applyAlignment="1" applyProtection="1">
      <alignment horizontal="left"/>
      <protection hidden="1"/>
    </xf>
    <xf numFmtId="0" fontId="107" fillId="15" borderId="1" xfId="0" applyFont="1" applyFill="1" applyBorder="1" applyAlignment="1" applyProtection="1">
      <alignment horizontal="center" vertical="top"/>
      <protection hidden="1"/>
    </xf>
    <xf numFmtId="0" fontId="107" fillId="15" borderId="0" xfId="0" applyFont="1" applyFill="1" applyBorder="1" applyAlignment="1" applyProtection="1">
      <alignment horizontal="center" vertical="top"/>
      <protection hidden="1"/>
    </xf>
    <xf numFmtId="0" fontId="107" fillId="15" borderId="2" xfId="0" applyFont="1" applyFill="1" applyBorder="1" applyAlignment="1" applyProtection="1">
      <alignment horizontal="center" vertical="top"/>
      <protection hidden="1"/>
    </xf>
    <xf numFmtId="0" fontId="22" fillId="15" borderId="1" xfId="0" applyFont="1" applyFill="1" applyBorder="1" applyAlignment="1" applyProtection="1">
      <alignment horizontal="center" vertical="top"/>
      <protection hidden="1"/>
    </xf>
    <xf numFmtId="0" fontId="22" fillId="15" borderId="0" xfId="0" applyFont="1" applyFill="1" applyBorder="1" applyAlignment="1" applyProtection="1">
      <alignment horizontal="center" vertical="top"/>
      <protection hidden="1"/>
    </xf>
    <xf numFmtId="0" fontId="6" fillId="0" borderId="1" xfId="0" applyFont="1" applyFill="1" applyBorder="1" applyAlignment="1" applyProtection="1">
      <alignment horizontal="center" vertical="top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46" fillId="15" borderId="5" xfId="0" applyFont="1" applyFill="1" applyBorder="1" applyAlignment="1" applyProtection="1">
      <alignment horizontal="center" vertical="center"/>
      <protection hidden="1"/>
    </xf>
    <xf numFmtId="0" fontId="46" fillId="15" borderId="9" xfId="0" applyFont="1" applyFill="1" applyBorder="1" applyAlignment="1" applyProtection="1">
      <alignment horizontal="center" vertical="center"/>
      <protection hidden="1"/>
    </xf>
    <xf numFmtId="0" fontId="46" fillId="15" borderId="3" xfId="0" applyFont="1" applyFill="1" applyBorder="1" applyAlignment="1" applyProtection="1">
      <alignment horizontal="center" vertical="center"/>
      <protection hidden="1"/>
    </xf>
    <xf numFmtId="0" fontId="46" fillId="15" borderId="8" xfId="0" applyFont="1" applyFill="1" applyBorder="1" applyAlignment="1" applyProtection="1">
      <alignment horizontal="center" vertical="center"/>
      <protection hidden="1"/>
    </xf>
    <xf numFmtId="0" fontId="46" fillId="15" borderId="6" xfId="0" applyFont="1" applyFill="1" applyBorder="1" applyAlignment="1" applyProtection="1">
      <alignment horizontal="center" vertical="center"/>
      <protection hidden="1"/>
    </xf>
    <xf numFmtId="0" fontId="46" fillId="15" borderId="7" xfId="0" applyFont="1" applyFill="1" applyBorder="1" applyAlignment="1" applyProtection="1">
      <alignment horizontal="center" vertical="center"/>
      <protection hidden="1"/>
    </xf>
    <xf numFmtId="0" fontId="25" fillId="14" borderId="6" xfId="0" applyFont="1" applyFill="1" applyBorder="1" applyAlignment="1" applyProtection="1">
      <alignment horizontal="left" vertical="center" indent="1"/>
      <protection locked="0"/>
    </xf>
    <xf numFmtId="0" fontId="25" fillId="14" borderId="12" xfId="0" applyFont="1" applyFill="1" applyBorder="1" applyAlignment="1" applyProtection="1">
      <alignment horizontal="left" vertical="center" indent="1"/>
      <protection locked="0"/>
    </xf>
    <xf numFmtId="0" fontId="120" fillId="0" borderId="0" xfId="0" applyFont="1" applyFill="1" applyBorder="1" applyAlignment="1" applyProtection="1">
      <alignment horizontal="center" vertical="center" wrapText="1"/>
      <protection hidden="1"/>
    </xf>
    <xf numFmtId="0" fontId="45" fillId="18" borderId="23" xfId="0" applyFont="1" applyFill="1" applyBorder="1" applyAlignment="1" applyProtection="1">
      <alignment horizontal="center" vertical="top"/>
      <protection locked="0"/>
    </xf>
    <xf numFmtId="0" fontId="45" fillId="18" borderId="24" xfId="0" applyFont="1" applyFill="1" applyBorder="1" applyAlignment="1" applyProtection="1">
      <alignment horizontal="center" vertical="top"/>
      <protection locked="0"/>
    </xf>
    <xf numFmtId="3" fontId="25" fillId="14" borderId="12" xfId="0" applyNumberFormat="1" applyFont="1" applyFill="1" applyBorder="1" applyAlignment="1" applyProtection="1">
      <alignment horizontal="center" vertical="top"/>
      <protection locked="0"/>
    </xf>
    <xf numFmtId="0" fontId="22" fillId="6" borderId="6" xfId="0" applyFont="1" applyFill="1" applyBorder="1" applyAlignment="1" applyProtection="1">
      <alignment horizontal="center" vertical="top"/>
      <protection locked="0"/>
    </xf>
    <xf numFmtId="0" fontId="57" fillId="0" borderId="0" xfId="0" applyFont="1" applyFill="1" applyBorder="1" applyAlignment="1" applyProtection="1">
      <alignment horizontal="center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 indent="1"/>
      <protection hidden="1"/>
    </xf>
    <xf numFmtId="0" fontId="6" fillId="0" borderId="0" xfId="0" applyFont="1" applyFill="1" applyBorder="1" applyAlignment="1" applyProtection="1">
      <alignment horizontal="left" vertical="top" wrapText="1" indent="1"/>
      <protection hidden="1"/>
    </xf>
    <xf numFmtId="0" fontId="25" fillId="14" borderId="12" xfId="0" applyFont="1" applyFill="1" applyBorder="1" applyAlignment="1" applyProtection="1">
      <alignment horizontal="center" vertical="top"/>
      <protection locked="0"/>
    </xf>
    <xf numFmtId="0" fontId="25" fillId="14" borderId="6" xfId="0" applyFont="1" applyFill="1" applyBorder="1" applyAlignment="1" applyProtection="1">
      <alignment horizontal="center" vertical="top"/>
      <protection locked="0"/>
    </xf>
    <xf numFmtId="0" fontId="83" fillId="8" borderId="1" xfId="0" applyFont="1" applyFill="1" applyBorder="1" applyAlignment="1" applyProtection="1">
      <alignment horizontal="left" vertical="center" wrapText="1" indent="1"/>
      <protection hidden="1"/>
    </xf>
    <xf numFmtId="0" fontId="83" fillId="8" borderId="0" xfId="0" applyFont="1" applyFill="1" applyBorder="1" applyAlignment="1" applyProtection="1">
      <alignment horizontal="left" vertical="center" wrapText="1" indent="1"/>
      <protection hidden="1"/>
    </xf>
    <xf numFmtId="0" fontId="83" fillId="8" borderId="2" xfId="0" applyFont="1" applyFill="1" applyBorder="1" applyAlignment="1" applyProtection="1">
      <alignment horizontal="left" vertical="center" wrapText="1" indent="1"/>
      <protection hidden="1"/>
    </xf>
    <xf numFmtId="0" fontId="31" fillId="4" borderId="1" xfId="0" applyFont="1" applyFill="1" applyBorder="1" applyAlignment="1" applyProtection="1">
      <alignment horizontal="center" vertical="top" wrapText="1"/>
      <protection hidden="1"/>
    </xf>
    <xf numFmtId="0" fontId="22" fillId="4" borderId="0" xfId="0" applyFont="1" applyFill="1" applyBorder="1" applyAlignment="1" applyProtection="1">
      <alignment horizontal="center" vertical="top"/>
      <protection hidden="1"/>
    </xf>
    <xf numFmtId="0" fontId="22" fillId="14" borderId="6" xfId="0" applyFont="1" applyFill="1" applyBorder="1" applyAlignment="1" applyProtection="1">
      <alignment horizontal="center" vertical="top"/>
      <protection locked="0"/>
    </xf>
    <xf numFmtId="0" fontId="40" fillId="0" borderId="0" xfId="0" applyFont="1" applyBorder="1" applyAlignment="1" applyProtection="1">
      <alignment horizontal="center" vertical="top"/>
      <protection hidden="1"/>
    </xf>
    <xf numFmtId="0" fontId="40" fillId="0" borderId="2" xfId="0" applyFont="1" applyBorder="1" applyAlignment="1" applyProtection="1">
      <alignment horizontal="center" vertical="top"/>
      <protection hidden="1"/>
    </xf>
    <xf numFmtId="0" fontId="44" fillId="4" borderId="0" xfId="0" applyFont="1" applyFill="1" applyBorder="1" applyAlignment="1" applyProtection="1">
      <alignment horizontal="center" wrapText="1"/>
      <protection hidden="1"/>
    </xf>
    <xf numFmtId="0" fontId="0" fillId="6" borderId="0" xfId="0" applyFill="1" applyBorder="1" applyAlignment="1" applyProtection="1">
      <alignment horizontal="center" wrapText="1"/>
      <protection hidden="1"/>
    </xf>
    <xf numFmtId="0" fontId="61" fillId="16" borderId="10" xfId="1" applyFont="1" applyFill="1" applyBorder="1" applyAlignment="1" applyProtection="1">
      <alignment horizontal="center" vertical="center"/>
      <protection hidden="1"/>
    </xf>
    <xf numFmtId="0" fontId="61" fillId="16" borderId="12" xfId="1" applyFont="1" applyFill="1" applyBorder="1" applyAlignment="1" applyProtection="1">
      <alignment horizontal="center" vertical="center"/>
      <protection hidden="1"/>
    </xf>
    <xf numFmtId="0" fontId="61" fillId="16" borderId="11" xfId="1" applyFont="1" applyFill="1" applyBorder="1" applyAlignment="1" applyProtection="1">
      <alignment horizontal="center" vertical="center"/>
      <protection hidden="1"/>
    </xf>
    <xf numFmtId="0" fontId="79" fillId="12" borderId="1" xfId="0" applyFont="1" applyFill="1" applyBorder="1" applyAlignment="1" applyProtection="1">
      <alignment horizontal="center" vertical="center"/>
      <protection hidden="1"/>
    </xf>
    <xf numFmtId="0" fontId="79" fillId="12" borderId="0" xfId="0" applyFont="1" applyFill="1" applyBorder="1" applyAlignment="1" applyProtection="1">
      <alignment horizontal="center" vertical="center"/>
      <protection hidden="1"/>
    </xf>
    <xf numFmtId="3" fontId="42" fillId="16" borderId="8" xfId="0" applyNumberFormat="1" applyFont="1" applyFill="1" applyBorder="1" applyAlignment="1" applyProtection="1">
      <alignment horizontal="left" vertical="top" wrapText="1"/>
      <protection locked="0"/>
    </xf>
    <xf numFmtId="3" fontId="42" fillId="16" borderId="6" xfId="0" applyNumberFormat="1" applyFont="1" applyFill="1" applyBorder="1" applyAlignment="1" applyProtection="1">
      <alignment horizontal="left" vertical="top" wrapText="1"/>
      <protection locked="0"/>
    </xf>
    <xf numFmtId="3" fontId="42" fillId="16" borderId="7" xfId="0" applyNumberFormat="1" applyFont="1" applyFill="1" applyBorder="1" applyAlignment="1" applyProtection="1">
      <alignment horizontal="left" vertical="top" wrapText="1"/>
      <protection locked="0"/>
    </xf>
    <xf numFmtId="3" fontId="6" fillId="16" borderId="5" xfId="0" applyNumberFormat="1" applyFont="1" applyFill="1" applyBorder="1" applyAlignment="1" applyProtection="1">
      <alignment horizontal="center" vertical="top" wrapText="1"/>
      <protection locked="0"/>
    </xf>
    <xf numFmtId="3" fontId="6" fillId="16" borderId="9" xfId="0" applyNumberFormat="1" applyFont="1" applyFill="1" applyBorder="1" applyAlignment="1" applyProtection="1">
      <alignment horizontal="center" vertical="top" wrapText="1"/>
      <protection locked="0"/>
    </xf>
    <xf numFmtId="3" fontId="6" fillId="16" borderId="3" xfId="0" applyNumberFormat="1" applyFont="1" applyFill="1" applyBorder="1" applyAlignment="1" applyProtection="1">
      <alignment horizontal="center" vertical="top" wrapText="1"/>
      <protection locked="0"/>
    </xf>
    <xf numFmtId="3" fontId="6" fillId="16" borderId="1" xfId="0" applyNumberFormat="1" applyFont="1" applyFill="1" applyBorder="1" applyAlignment="1" applyProtection="1">
      <alignment horizontal="center" vertical="top" wrapText="1"/>
      <protection locked="0"/>
    </xf>
    <xf numFmtId="3" fontId="6" fillId="16" borderId="0" xfId="0" applyNumberFormat="1" applyFont="1" applyFill="1" applyBorder="1" applyAlignment="1" applyProtection="1">
      <alignment horizontal="center" vertical="top" wrapText="1"/>
      <protection locked="0"/>
    </xf>
    <xf numFmtId="3" fontId="6" fillId="16" borderId="2" xfId="0" applyNumberFormat="1" applyFont="1" applyFill="1" applyBorder="1" applyAlignment="1" applyProtection="1">
      <alignment horizontal="center" vertical="top" wrapText="1"/>
      <protection locked="0"/>
    </xf>
    <xf numFmtId="14" fontId="7" fillId="0" borderId="5" xfId="0" applyNumberFormat="1" applyFont="1" applyBorder="1" applyAlignment="1" applyProtection="1">
      <alignment horizontal="center" vertical="top"/>
      <protection hidden="1"/>
    </xf>
    <xf numFmtId="14" fontId="7" fillId="0" borderId="9" xfId="0" applyNumberFormat="1" applyFont="1" applyBorder="1" applyAlignment="1" applyProtection="1">
      <alignment horizontal="center" vertical="top"/>
      <protection hidden="1"/>
    </xf>
    <xf numFmtId="14" fontId="7" fillId="0" borderId="3" xfId="0" applyNumberFormat="1" applyFont="1" applyBorder="1" applyAlignment="1" applyProtection="1">
      <alignment horizontal="center" vertical="top"/>
      <protection hidden="1"/>
    </xf>
    <xf numFmtId="14" fontId="7" fillId="0" borderId="1" xfId="0" applyNumberFormat="1" applyFont="1" applyBorder="1" applyAlignment="1" applyProtection="1">
      <alignment horizontal="center" vertical="top"/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14" fontId="7" fillId="0" borderId="2" xfId="0" applyNumberFormat="1" applyFont="1" applyBorder="1" applyAlignment="1" applyProtection="1">
      <alignment horizontal="center" vertical="top"/>
      <protection hidden="1"/>
    </xf>
    <xf numFmtId="14" fontId="7" fillId="0" borderId="8" xfId="0" applyNumberFormat="1" applyFont="1" applyBorder="1" applyAlignment="1" applyProtection="1">
      <alignment horizontal="center" vertical="top"/>
      <protection hidden="1"/>
    </xf>
    <xf numFmtId="14" fontId="7" fillId="0" borderId="6" xfId="0" applyNumberFormat="1" applyFont="1" applyBorder="1" applyAlignment="1" applyProtection="1">
      <alignment horizontal="center" vertical="top"/>
      <protection hidden="1"/>
    </xf>
    <xf numFmtId="14" fontId="7" fillId="0" borderId="7" xfId="0" applyNumberFormat="1" applyFont="1" applyBorder="1" applyAlignment="1" applyProtection="1">
      <alignment horizontal="center" vertical="top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9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6" fillId="0" borderId="8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0" fontId="11" fillId="0" borderId="5" xfId="0" applyFont="1" applyBorder="1" applyAlignment="1" applyProtection="1">
      <alignment horizontal="center" vertical="top" wrapText="1"/>
      <protection hidden="1"/>
    </xf>
    <xf numFmtId="0" fontId="11" fillId="0" borderId="9" xfId="0" applyFont="1" applyBorder="1" applyAlignment="1" applyProtection="1">
      <alignment horizontal="center" vertical="top" wrapText="1"/>
      <protection hidden="1"/>
    </xf>
    <xf numFmtId="0" fontId="11" fillId="0" borderId="3" xfId="0" applyFont="1" applyBorder="1" applyAlignment="1" applyProtection="1">
      <alignment horizontal="center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11" fillId="0" borderId="2" xfId="0" applyFont="1" applyBorder="1" applyAlignment="1" applyProtection="1">
      <alignment horizontal="center" vertical="top" wrapText="1"/>
      <protection hidden="1"/>
    </xf>
    <xf numFmtId="0" fontId="11" fillId="0" borderId="8" xfId="0" applyFont="1" applyBorder="1" applyAlignment="1" applyProtection="1">
      <alignment horizontal="center" vertical="top" wrapText="1"/>
      <protection hidden="1"/>
    </xf>
    <xf numFmtId="0" fontId="11" fillId="0" borderId="6" xfId="0" applyFont="1" applyBorder="1" applyAlignment="1" applyProtection="1">
      <alignment horizontal="center" vertical="top" wrapText="1"/>
      <protection hidden="1"/>
    </xf>
    <xf numFmtId="0" fontId="11" fillId="0" borderId="7" xfId="0" applyFont="1" applyBorder="1" applyAlignment="1" applyProtection="1">
      <alignment horizontal="center" vertical="top" wrapText="1"/>
      <protection hidden="1"/>
    </xf>
    <xf numFmtId="0" fontId="5" fillId="0" borderId="4" xfId="0" applyFont="1" applyFill="1" applyBorder="1" applyAlignment="1" applyProtection="1">
      <alignment horizontal="center" vertical="center" wrapText="1"/>
      <protection hidden="1"/>
    </xf>
    <xf numFmtId="0" fontId="5" fillId="16" borderId="4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5" fillId="0" borderId="5" xfId="0" applyFont="1" applyFill="1" applyBorder="1" applyAlignment="1" applyProtection="1">
      <alignment horizontal="center" vertical="center" wrapText="1"/>
      <protection hidden="1"/>
    </xf>
    <xf numFmtId="0" fontId="5" fillId="0" borderId="9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 wrapText="1"/>
      <protection hidden="1"/>
    </xf>
    <xf numFmtId="0" fontId="5" fillId="0" borderId="6" xfId="0" applyFont="1" applyFill="1" applyBorder="1" applyAlignment="1" applyProtection="1">
      <alignment horizontal="center" vertical="center" wrapText="1"/>
      <protection hidden="1"/>
    </xf>
    <xf numFmtId="0" fontId="5" fillId="0" borderId="7" xfId="0" applyFont="1" applyFill="1" applyBorder="1" applyAlignment="1" applyProtection="1">
      <alignment horizontal="center" vertical="center" wrapText="1"/>
      <protection hidden="1"/>
    </xf>
    <xf numFmtId="0" fontId="5" fillId="16" borderId="9" xfId="0" applyFont="1" applyFill="1" applyBorder="1" applyAlignment="1" applyProtection="1">
      <alignment horizontal="center" vertical="center" wrapText="1"/>
      <protection hidden="1"/>
    </xf>
    <xf numFmtId="0" fontId="5" fillId="16" borderId="3" xfId="0" applyFont="1" applyFill="1" applyBorder="1" applyAlignment="1" applyProtection="1">
      <alignment horizontal="center" vertical="center" wrapText="1"/>
      <protection hidden="1"/>
    </xf>
    <xf numFmtId="0" fontId="5" fillId="16" borderId="6" xfId="0" applyFont="1" applyFill="1" applyBorder="1" applyAlignment="1" applyProtection="1">
      <alignment horizontal="center" vertical="center" wrapText="1"/>
      <protection hidden="1"/>
    </xf>
    <xf numFmtId="0" fontId="5" fillId="16" borderId="7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top" wrapText="1"/>
      <protection hidden="1"/>
    </xf>
    <xf numFmtId="0" fontId="7" fillId="0" borderId="9" xfId="0" applyFont="1" applyBorder="1" applyAlignment="1" applyProtection="1">
      <alignment horizontal="center" vertical="top" wrapText="1"/>
      <protection hidden="1"/>
    </xf>
    <xf numFmtId="0" fontId="7" fillId="0" borderId="3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14" fillId="0" borderId="1" xfId="0" applyFont="1" applyBorder="1" applyAlignment="1" applyProtection="1">
      <alignment horizontal="center" vertical="top" wrapText="1"/>
      <protection hidden="1"/>
    </xf>
    <xf numFmtId="0" fontId="14" fillId="0" borderId="0" xfId="0" applyFont="1" applyBorder="1" applyAlignment="1" applyProtection="1">
      <alignment horizontal="center" vertical="top" wrapText="1"/>
      <protection hidden="1"/>
    </xf>
    <xf numFmtId="0" fontId="14" fillId="0" borderId="2" xfId="0" applyFont="1" applyBorder="1" applyAlignment="1" applyProtection="1">
      <alignment horizontal="center" vertical="top" wrapText="1"/>
      <protection hidden="1"/>
    </xf>
    <xf numFmtId="0" fontId="14" fillId="0" borderId="8" xfId="0" applyFont="1" applyBorder="1" applyAlignment="1" applyProtection="1">
      <alignment horizontal="center" vertical="top" wrapText="1"/>
      <protection hidden="1"/>
    </xf>
    <xf numFmtId="0" fontId="14" fillId="0" borderId="6" xfId="0" applyFont="1" applyBorder="1" applyAlignment="1" applyProtection="1">
      <alignment horizontal="center" vertical="top" wrapText="1"/>
      <protection hidden="1"/>
    </xf>
    <xf numFmtId="0" fontId="14" fillId="0" borderId="7" xfId="0" applyFont="1" applyBorder="1" applyAlignment="1" applyProtection="1">
      <alignment horizontal="center" vertical="top" wrapText="1"/>
      <protection hidden="1"/>
    </xf>
    <xf numFmtId="0" fontId="7" fillId="0" borderId="8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4" fillId="0" borderId="0" xfId="0" applyFont="1" applyBorder="1" applyAlignment="1" applyProtection="1">
      <alignment horizontal="center" vertical="center" wrapText="1"/>
      <protection hidden="1"/>
    </xf>
    <xf numFmtId="0" fontId="14" fillId="0" borderId="2" xfId="0" applyFont="1" applyBorder="1" applyAlignment="1" applyProtection="1">
      <alignment horizontal="center" vertical="center" wrapText="1"/>
      <protection hidden="1"/>
    </xf>
    <xf numFmtId="0" fontId="5" fillId="16" borderId="5" xfId="0" applyFont="1" applyFill="1" applyBorder="1" applyAlignment="1" applyProtection="1">
      <alignment horizontal="center" vertical="center" wrapText="1"/>
      <protection locked="0" hidden="1"/>
    </xf>
    <xf numFmtId="0" fontId="5" fillId="16" borderId="9" xfId="0" applyFont="1" applyFill="1" applyBorder="1" applyAlignment="1" applyProtection="1">
      <alignment horizontal="center" vertical="center" wrapText="1"/>
      <protection locked="0" hidden="1"/>
    </xf>
    <xf numFmtId="0" fontId="5" fillId="16" borderId="3" xfId="0" applyFont="1" applyFill="1" applyBorder="1" applyAlignment="1" applyProtection="1">
      <alignment horizontal="center" vertical="center" wrapText="1"/>
      <protection locked="0" hidden="1"/>
    </xf>
    <xf numFmtId="0" fontId="5" fillId="16" borderId="8" xfId="0" applyFont="1" applyFill="1" applyBorder="1" applyAlignment="1" applyProtection="1">
      <alignment horizontal="center" vertical="center" wrapText="1"/>
      <protection locked="0" hidden="1"/>
    </xf>
    <xf numFmtId="0" fontId="5" fillId="16" borderId="6" xfId="0" applyFont="1" applyFill="1" applyBorder="1" applyAlignment="1" applyProtection="1">
      <alignment horizontal="center" vertical="center" wrapText="1"/>
      <protection locked="0" hidden="1"/>
    </xf>
    <xf numFmtId="0" fontId="5" fillId="16" borderId="7" xfId="0" applyFont="1" applyFill="1" applyBorder="1" applyAlignment="1" applyProtection="1">
      <alignment horizontal="center" vertical="center" wrapText="1"/>
      <protection locked="0" hidden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21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/>
      <protection hidden="1"/>
    </xf>
    <xf numFmtId="0" fontId="5" fillId="0" borderId="9" xfId="0" applyFont="1" applyBorder="1" applyAlignment="1" applyProtection="1">
      <alignment horizontal="center" vertical="top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11" fillId="0" borderId="8" xfId="0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0" fontId="11" fillId="0" borderId="7" xfId="0" applyFont="1" applyBorder="1" applyAlignment="1" applyProtection="1">
      <alignment horizontal="center" vertical="top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12" xfId="0" applyFont="1" applyBorder="1" applyAlignment="1" applyProtection="1">
      <alignment horizontal="center" vertical="top"/>
      <protection hidden="1"/>
    </xf>
    <xf numFmtId="0" fontId="9" fillId="0" borderId="11" xfId="0" applyFont="1" applyBorder="1" applyAlignment="1" applyProtection="1">
      <alignment horizontal="center" vertical="top"/>
      <protection hidden="1"/>
    </xf>
    <xf numFmtId="49" fontId="9" fillId="0" borderId="10" xfId="0" quotePrefix="1" applyNumberFormat="1" applyFont="1" applyFill="1" applyBorder="1" applyAlignment="1" applyProtection="1">
      <alignment horizontal="center" vertical="top"/>
      <protection hidden="1"/>
    </xf>
    <xf numFmtId="49" fontId="9" fillId="0" borderId="12" xfId="0" applyNumberFormat="1" applyFont="1" applyFill="1" applyBorder="1" applyAlignment="1" applyProtection="1">
      <alignment horizontal="center" vertical="top"/>
      <protection hidden="1"/>
    </xf>
    <xf numFmtId="49" fontId="9" fillId="0" borderId="11" xfId="0" applyNumberFormat="1" applyFont="1" applyFill="1" applyBorder="1" applyAlignment="1" applyProtection="1">
      <alignment horizontal="center" vertical="top"/>
      <protection hidden="1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4" fontId="7" fillId="0" borderId="5" xfId="0" applyNumberFormat="1" applyFont="1" applyBorder="1" applyAlignment="1" applyProtection="1">
      <alignment horizontal="left" vertical="top"/>
      <protection hidden="1"/>
    </xf>
    <xf numFmtId="14" fontId="7" fillId="0" borderId="9" xfId="0" applyNumberFormat="1" applyFont="1" applyBorder="1" applyAlignment="1" applyProtection="1">
      <alignment horizontal="left" vertical="top"/>
      <protection hidden="1"/>
    </xf>
    <xf numFmtId="14" fontId="7" fillId="0" borderId="3" xfId="0" applyNumberFormat="1" applyFont="1" applyBorder="1" applyAlignment="1" applyProtection="1">
      <alignment horizontal="left" vertical="top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14" fontId="7" fillId="0" borderId="8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0" fontId="36" fillId="0" borderId="9" xfId="0" applyFont="1" applyBorder="1" applyProtection="1">
      <protection hidden="1"/>
    </xf>
    <xf numFmtId="0" fontId="36" fillId="0" borderId="3" xfId="0" applyFont="1" applyBorder="1" applyProtection="1">
      <protection hidden="1"/>
    </xf>
    <xf numFmtId="0" fontId="36" fillId="0" borderId="1" xfId="0" applyFont="1" applyBorder="1" applyProtection="1">
      <protection hidden="1"/>
    </xf>
    <xf numFmtId="0" fontId="36" fillId="0" borderId="0" xfId="0" applyFont="1" applyProtection="1">
      <protection hidden="1"/>
    </xf>
    <xf numFmtId="0" fontId="36" fillId="0" borderId="2" xfId="0" applyFont="1" applyBorder="1" applyProtection="1"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9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42" fillId="0" borderId="1" xfId="0" applyFont="1" applyBorder="1" applyAlignment="1" applyProtection="1">
      <alignment horizontal="left"/>
      <protection hidden="1"/>
    </xf>
    <xf numFmtId="0" fontId="42" fillId="0" borderId="0" xfId="0" applyFont="1" applyAlignment="1" applyProtection="1">
      <alignment horizontal="left"/>
      <protection hidden="1"/>
    </xf>
    <xf numFmtId="0" fontId="42" fillId="0" borderId="2" xfId="0" applyFont="1" applyBorder="1" applyAlignment="1" applyProtection="1">
      <alignment horizontal="left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Alignment="1" applyProtection="1">
      <alignment horizontal="left" vertical="top" wrapText="1"/>
      <protection hidden="1"/>
    </xf>
    <xf numFmtId="0" fontId="11" fillId="0" borderId="8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7" xfId="0" applyFont="1" applyBorder="1" applyAlignment="1" applyProtection="1">
      <alignment horizontal="left" vertical="top" wrapText="1"/>
      <protection hidden="1"/>
    </xf>
    <xf numFmtId="0" fontId="22" fillId="0" borderId="5" xfId="0" applyFont="1" applyFill="1" applyBorder="1" applyAlignment="1" applyProtection="1">
      <alignment horizontal="center" vertical="center" wrapText="1"/>
      <protection hidden="1"/>
    </xf>
    <xf numFmtId="0" fontId="22" fillId="0" borderId="9" xfId="0" applyFont="1" applyFill="1" applyBorder="1" applyAlignment="1" applyProtection="1">
      <alignment horizontal="center" vertical="center" wrapText="1"/>
      <protection hidden="1"/>
    </xf>
    <xf numFmtId="0" fontId="22" fillId="0" borderId="3" xfId="0" applyFont="1" applyFill="1" applyBorder="1" applyAlignment="1" applyProtection="1">
      <alignment horizontal="center" vertical="center" wrapText="1"/>
      <protection hidden="1"/>
    </xf>
    <xf numFmtId="0" fontId="22" fillId="0" borderId="8" xfId="0" applyFont="1" applyFill="1" applyBorder="1" applyAlignment="1" applyProtection="1">
      <alignment horizontal="center" vertical="center" wrapText="1"/>
      <protection hidden="1"/>
    </xf>
    <xf numFmtId="0" fontId="22" fillId="0" borderId="6" xfId="0" applyFont="1" applyFill="1" applyBorder="1" applyAlignment="1" applyProtection="1">
      <alignment horizontal="center" vertical="center" wrapText="1"/>
      <protection hidden="1"/>
    </xf>
    <xf numFmtId="0" fontId="22" fillId="0" borderId="7" xfId="0" applyFont="1" applyFill="1" applyBorder="1" applyAlignment="1" applyProtection="1">
      <alignment horizontal="center" vertical="center" wrapText="1"/>
      <protection hidden="1"/>
    </xf>
    <xf numFmtId="0" fontId="42" fillId="0" borderId="1" xfId="0" applyFont="1" applyBorder="1" applyAlignment="1" applyProtection="1">
      <alignment horizontal="left" vertical="top" wrapText="1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22" fillId="16" borderId="4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 applyProtection="1">
      <alignment horizontal="left" vertical="top" wrapText="1"/>
      <protection hidden="1"/>
    </xf>
    <xf numFmtId="0" fontId="121" fillId="0" borderId="5" xfId="0" applyFont="1" applyBorder="1" applyAlignment="1" applyProtection="1">
      <alignment horizontal="center" vertical="top" wrapText="1"/>
      <protection hidden="1"/>
    </xf>
    <xf numFmtId="0" fontId="125" fillId="0" borderId="9" xfId="0" applyFont="1" applyBorder="1" applyAlignment="1" applyProtection="1">
      <alignment horizontal="center" vertical="top" wrapText="1"/>
      <protection hidden="1"/>
    </xf>
    <xf numFmtId="0" fontId="125" fillId="0" borderId="3" xfId="0" applyFont="1" applyBorder="1" applyAlignment="1" applyProtection="1">
      <alignment horizontal="center" vertical="top" wrapText="1"/>
      <protection hidden="1"/>
    </xf>
    <xf numFmtId="0" fontId="125" fillId="0" borderId="1" xfId="0" applyFont="1" applyBorder="1" applyAlignment="1" applyProtection="1">
      <alignment horizontal="center" vertical="top" wrapText="1"/>
      <protection hidden="1"/>
    </xf>
    <xf numFmtId="0" fontId="125" fillId="0" borderId="0" xfId="0" applyFont="1" applyBorder="1" applyAlignment="1" applyProtection="1">
      <alignment horizontal="center" vertical="top" wrapText="1"/>
      <protection hidden="1"/>
    </xf>
    <xf numFmtId="0" fontId="125" fillId="0" borderId="2" xfId="0" applyFont="1" applyBorder="1" applyAlignment="1" applyProtection="1">
      <alignment horizontal="center" vertical="top" wrapText="1"/>
      <protection hidden="1"/>
    </xf>
    <xf numFmtId="0" fontId="125" fillId="0" borderId="8" xfId="0" applyFont="1" applyBorder="1" applyAlignment="1" applyProtection="1">
      <alignment horizontal="center" vertical="top" wrapText="1"/>
      <protection hidden="1"/>
    </xf>
    <xf numFmtId="0" fontId="125" fillId="0" borderId="6" xfId="0" applyFont="1" applyBorder="1" applyAlignment="1" applyProtection="1">
      <alignment horizontal="center" vertical="top" wrapText="1"/>
      <protection hidden="1"/>
    </xf>
    <xf numFmtId="0" fontId="125" fillId="0" borderId="7" xfId="0" applyFont="1" applyBorder="1" applyAlignment="1" applyProtection="1">
      <alignment horizontal="center" vertical="top" wrapText="1"/>
      <protection hidden="1"/>
    </xf>
    <xf numFmtId="49" fontId="9" fillId="0" borderId="10" xfId="0" quotePrefix="1" applyNumberFormat="1" applyFont="1" applyBorder="1" applyAlignment="1" applyProtection="1">
      <alignment horizontal="center" vertical="top"/>
      <protection hidden="1"/>
    </xf>
    <xf numFmtId="49" fontId="9" fillId="0" borderId="12" xfId="0" quotePrefix="1" applyNumberFormat="1" applyFont="1" applyBorder="1" applyAlignment="1" applyProtection="1">
      <alignment horizontal="center" vertical="top"/>
      <protection hidden="1"/>
    </xf>
    <xf numFmtId="49" fontId="9" fillId="0" borderId="11" xfId="0" quotePrefix="1" applyNumberFormat="1" applyFont="1" applyBorder="1" applyAlignment="1" applyProtection="1">
      <alignment horizontal="center" vertical="top"/>
      <protection hidden="1"/>
    </xf>
    <xf numFmtId="0" fontId="22" fillId="0" borderId="5" xfId="0" applyFont="1" applyFill="1" applyBorder="1" applyAlignment="1" applyProtection="1">
      <alignment horizontal="center" vertical="center" wrapText="1"/>
      <protection locked="0" hidden="1"/>
    </xf>
    <xf numFmtId="0" fontId="22" fillId="0" borderId="9" xfId="0" applyFont="1" applyFill="1" applyBorder="1" applyAlignment="1" applyProtection="1">
      <alignment horizontal="center" vertical="center" wrapText="1"/>
      <protection locked="0" hidden="1"/>
    </xf>
    <xf numFmtId="0" fontId="22" fillId="0" borderId="3" xfId="0" applyFont="1" applyFill="1" applyBorder="1" applyAlignment="1" applyProtection="1">
      <alignment horizontal="center" vertical="center" wrapText="1"/>
      <protection locked="0" hidden="1"/>
    </xf>
    <xf numFmtId="0" fontId="22" fillId="0" borderId="8" xfId="0" applyFont="1" applyFill="1" applyBorder="1" applyAlignment="1" applyProtection="1">
      <alignment horizontal="center" vertical="center" wrapText="1"/>
      <protection locked="0" hidden="1"/>
    </xf>
    <xf numFmtId="0" fontId="22" fillId="0" borderId="6" xfId="0" applyFont="1" applyFill="1" applyBorder="1" applyAlignment="1" applyProtection="1">
      <alignment horizontal="center" vertical="center" wrapText="1"/>
      <protection locked="0" hidden="1"/>
    </xf>
    <xf numFmtId="0" fontId="22" fillId="0" borderId="7" xfId="0" applyFont="1" applyFill="1" applyBorder="1" applyAlignment="1" applyProtection="1">
      <alignment horizontal="center" vertical="center" wrapText="1"/>
      <protection locked="0" hidden="1"/>
    </xf>
    <xf numFmtId="0" fontId="22" fillId="16" borderId="5" xfId="0" applyFont="1" applyFill="1" applyBorder="1" applyAlignment="1" applyProtection="1">
      <alignment horizontal="center" vertical="center" wrapText="1"/>
      <protection locked="0" hidden="1"/>
    </xf>
    <xf numFmtId="0" fontId="22" fillId="16" borderId="9" xfId="0" applyFont="1" applyFill="1" applyBorder="1" applyAlignment="1" applyProtection="1">
      <alignment horizontal="center" vertical="center" wrapText="1"/>
      <protection locked="0" hidden="1"/>
    </xf>
    <xf numFmtId="0" fontId="22" fillId="16" borderId="3" xfId="0" applyFont="1" applyFill="1" applyBorder="1" applyAlignment="1" applyProtection="1">
      <alignment horizontal="center" vertical="center" wrapText="1"/>
      <protection locked="0" hidden="1"/>
    </xf>
    <xf numFmtId="0" fontId="22" fillId="16" borderId="8" xfId="0" applyFont="1" applyFill="1" applyBorder="1" applyAlignment="1" applyProtection="1">
      <alignment horizontal="center" vertical="center" wrapText="1"/>
      <protection locked="0" hidden="1"/>
    </xf>
    <xf numFmtId="0" fontId="22" fillId="16" borderId="6" xfId="0" applyFont="1" applyFill="1" applyBorder="1" applyAlignment="1" applyProtection="1">
      <alignment horizontal="center" vertical="center" wrapText="1"/>
      <protection locked="0" hidden="1"/>
    </xf>
    <xf numFmtId="0" fontId="22" fillId="16" borderId="7" xfId="0" applyFont="1" applyFill="1" applyBorder="1" applyAlignment="1" applyProtection="1">
      <alignment horizontal="center" vertical="center" wrapText="1"/>
      <protection locked="0" hidden="1"/>
    </xf>
    <xf numFmtId="0" fontId="0" fillId="0" borderId="9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0" fillId="0" borderId="2" xfId="0" applyBorder="1" applyProtection="1">
      <protection hidden="1"/>
    </xf>
    <xf numFmtId="0" fontId="0" fillId="0" borderId="9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49" fontId="9" fillId="0" borderId="12" xfId="0" applyNumberFormat="1" applyFont="1" applyBorder="1" applyAlignment="1" applyProtection="1">
      <alignment horizontal="center" vertical="top"/>
      <protection hidden="1"/>
    </xf>
    <xf numFmtId="49" fontId="9" fillId="0" borderId="11" xfId="0" applyNumberFormat="1" applyFont="1" applyBorder="1" applyAlignment="1" applyProtection="1">
      <alignment horizontal="center" vertical="top"/>
      <protection hidden="1"/>
    </xf>
    <xf numFmtId="0" fontId="0" fillId="0" borderId="8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6" fillId="0" borderId="5" xfId="0" applyFont="1" applyFill="1" applyBorder="1" applyAlignment="1" applyProtection="1">
      <alignment horizontal="left" vertical="top" wrapText="1"/>
      <protection hidden="1"/>
    </xf>
    <xf numFmtId="0" fontId="6" fillId="0" borderId="9" xfId="0" applyFont="1" applyFill="1" applyBorder="1" applyAlignment="1" applyProtection="1">
      <alignment horizontal="left" vertical="top" wrapText="1"/>
      <protection hidden="1"/>
    </xf>
    <xf numFmtId="0" fontId="6" fillId="0" borderId="3" xfId="0" applyFont="1" applyFill="1" applyBorder="1" applyAlignment="1" applyProtection="1">
      <alignment horizontal="left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left" vertical="top" wrapText="1"/>
      <protection hidden="1"/>
    </xf>
    <xf numFmtId="0" fontId="6" fillId="0" borderId="2" xfId="0" applyFont="1" applyFill="1" applyBorder="1" applyAlignment="1" applyProtection="1">
      <alignment horizontal="left" vertical="top" wrapText="1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12" xfId="0" applyFont="1" applyBorder="1" applyAlignment="1" applyProtection="1">
      <alignment horizontal="center" vertical="top"/>
      <protection hidden="1"/>
    </xf>
    <xf numFmtId="0" fontId="6" fillId="0" borderId="11" xfId="0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22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7" fillId="0" borderId="9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2" xfId="0" applyFont="1" applyBorder="1" applyAlignment="1" applyProtection="1">
      <alignment horizontal="center" wrapText="1"/>
      <protection hidden="1"/>
    </xf>
    <xf numFmtId="0" fontId="11" fillId="0" borderId="1" xfId="0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11" fillId="0" borderId="2" xfId="0" applyFont="1" applyBorder="1" applyAlignment="1" applyProtection="1">
      <alignment horizontal="center" vertical="top"/>
      <protection hidden="1"/>
    </xf>
    <xf numFmtId="0" fontId="14" fillId="0" borderId="1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 applyProtection="1">
      <alignment horizontal="center" vertical="top" wrapText="1"/>
      <protection hidden="1"/>
    </xf>
    <xf numFmtId="0" fontId="14" fillId="0" borderId="2" xfId="0" applyFont="1" applyFill="1" applyBorder="1" applyAlignment="1" applyProtection="1">
      <alignment horizontal="center" vertical="top" wrapText="1"/>
      <protection hidden="1"/>
    </xf>
    <xf numFmtId="0" fontId="14" fillId="0" borderId="8" xfId="0" applyFont="1" applyFill="1" applyBorder="1" applyAlignment="1" applyProtection="1">
      <alignment horizontal="center" vertical="top" wrapText="1"/>
      <protection hidden="1"/>
    </xf>
    <xf numFmtId="0" fontId="14" fillId="0" borderId="6" xfId="0" applyFont="1" applyFill="1" applyBorder="1" applyAlignment="1" applyProtection="1">
      <alignment horizontal="center" vertical="top" wrapText="1"/>
      <protection hidden="1"/>
    </xf>
    <xf numFmtId="0" fontId="14" fillId="0" borderId="7" xfId="0" applyFont="1" applyFill="1" applyBorder="1" applyAlignment="1" applyProtection="1">
      <alignment horizontal="center" vertical="top" wrapText="1"/>
      <protection hidden="1"/>
    </xf>
    <xf numFmtId="17" fontId="124" fillId="13" borderId="0" xfId="0" applyNumberFormat="1" applyFont="1" applyFill="1" applyAlignment="1" applyProtection="1">
      <alignment horizontal="center" vertical="top"/>
      <protection hidden="1"/>
    </xf>
    <xf numFmtId="17" fontId="122" fillId="0" borderId="0" xfId="1" applyNumberFormat="1" applyFont="1" applyFill="1" applyAlignment="1" applyProtection="1">
      <alignment horizontal="center" vertical="top"/>
      <protection hidden="1"/>
    </xf>
    <xf numFmtId="14" fontId="5" fillId="0" borderId="6" xfId="0" applyNumberFormat="1" applyFont="1" applyFill="1" applyBorder="1" applyAlignment="1" applyProtection="1">
      <alignment horizontal="center" vertical="top"/>
      <protection hidden="1"/>
    </xf>
    <xf numFmtId="0" fontId="91" fillId="0" borderId="0" xfId="0" applyFont="1" applyBorder="1" applyAlignment="1" applyProtection="1">
      <alignment horizontal="justify" vertical="top" wrapText="1"/>
      <protection hidden="1"/>
    </xf>
    <xf numFmtId="0" fontId="91" fillId="0" borderId="0" xfId="0" applyFont="1" applyAlignment="1" applyProtection="1">
      <alignment horizontal="justify" vertical="top" wrapText="1"/>
      <protection hidden="1"/>
    </xf>
    <xf numFmtId="0" fontId="60" fillId="0" borderId="0" xfId="0" applyFont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 indent="1"/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right" vertical="top" indent="1"/>
      <protection hidden="1"/>
    </xf>
    <xf numFmtId="0" fontId="5" fillId="0" borderId="12" xfId="0" applyFont="1" applyBorder="1" applyAlignment="1" applyProtection="1">
      <alignment horizontal="left" vertical="top" indent="1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126" fillId="0" borderId="0" xfId="0" applyFont="1" applyAlignment="1">
      <alignment horizontal="center" vertical="top" wrapText="1"/>
    </xf>
    <xf numFmtId="0" fontId="5" fillId="0" borderId="6" xfId="0" applyFont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125" fillId="6" borderId="9" xfId="0" applyFont="1" applyFill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locked="0" hidden="1"/>
    </xf>
    <xf numFmtId="0" fontId="5" fillId="0" borderId="9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8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 vertical="center" wrapText="1"/>
      <protection locked="0" hidden="1"/>
    </xf>
    <xf numFmtId="0" fontId="5" fillId="0" borderId="7" xfId="0" applyFont="1" applyBorder="1" applyAlignment="1" applyProtection="1">
      <alignment horizontal="center" vertical="center" wrapText="1"/>
      <protection locked="0"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/>
      <protection locked="0" hidden="1"/>
    </xf>
    <xf numFmtId="0" fontId="5" fillId="0" borderId="9" xfId="0" applyFont="1" applyBorder="1" applyAlignment="1" applyProtection="1">
      <alignment horizontal="center" vertical="center"/>
      <protection locked="0" hidden="1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Font="1" applyBorder="1" applyAlignment="1" applyProtection="1">
      <alignment horizontal="center" vertical="center"/>
      <protection locked="0" hidden="1"/>
    </xf>
    <xf numFmtId="0" fontId="5" fillId="0" borderId="2" xfId="0" applyFont="1" applyBorder="1" applyAlignment="1" applyProtection="1">
      <alignment horizontal="center" vertical="center"/>
      <protection locked="0" hidden="1"/>
    </xf>
    <xf numFmtId="0" fontId="5" fillId="0" borderId="8" xfId="0" applyFont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center" vertical="center"/>
      <protection locked="0" hidden="1"/>
    </xf>
    <xf numFmtId="0" fontId="5" fillId="0" borderId="7" xfId="0" applyFont="1" applyBorder="1" applyAlignment="1" applyProtection="1">
      <alignment horizontal="center" vertical="center"/>
      <protection locked="0" hidden="1"/>
    </xf>
    <xf numFmtId="0" fontId="5" fillId="16" borderId="5" xfId="0" applyFont="1" applyFill="1" applyBorder="1" applyAlignment="1" applyProtection="1">
      <alignment horizontal="center" vertical="center"/>
      <protection locked="0" hidden="1"/>
    </xf>
    <xf numFmtId="0" fontId="5" fillId="16" borderId="9" xfId="0" applyFont="1" applyFill="1" applyBorder="1" applyAlignment="1" applyProtection="1">
      <alignment horizontal="center" vertical="center"/>
      <protection locked="0" hidden="1"/>
    </xf>
    <xf numFmtId="0" fontId="5" fillId="16" borderId="3" xfId="0" applyFont="1" applyFill="1" applyBorder="1" applyAlignment="1" applyProtection="1">
      <alignment horizontal="center" vertical="center"/>
      <protection locked="0" hidden="1"/>
    </xf>
    <xf numFmtId="0" fontId="5" fillId="16" borderId="1" xfId="0" applyFont="1" applyFill="1" applyBorder="1" applyAlignment="1" applyProtection="1">
      <alignment horizontal="center" vertical="center"/>
      <protection locked="0" hidden="1"/>
    </xf>
    <xf numFmtId="0" fontId="5" fillId="16" borderId="0" xfId="0" applyFont="1" applyFill="1" applyBorder="1" applyAlignment="1" applyProtection="1">
      <alignment horizontal="center" vertical="center"/>
      <protection locked="0" hidden="1"/>
    </xf>
    <xf numFmtId="0" fontId="5" fillId="16" borderId="2" xfId="0" applyFont="1" applyFill="1" applyBorder="1" applyAlignment="1" applyProtection="1">
      <alignment horizontal="center" vertical="center"/>
      <protection locked="0" hidden="1"/>
    </xf>
    <xf numFmtId="0" fontId="5" fillId="16" borderId="8" xfId="0" applyFont="1" applyFill="1" applyBorder="1" applyAlignment="1" applyProtection="1">
      <alignment horizontal="center" vertical="center"/>
      <protection locked="0" hidden="1"/>
    </xf>
    <xf numFmtId="0" fontId="5" fillId="16" borderId="6" xfId="0" applyFont="1" applyFill="1" applyBorder="1" applyAlignment="1" applyProtection="1">
      <alignment horizontal="center" vertical="center"/>
      <protection locked="0" hidden="1"/>
    </xf>
    <xf numFmtId="0" fontId="5" fillId="16" borderId="7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91" fillId="0" borderId="0" xfId="0" applyFont="1" applyAlignment="1" applyProtection="1">
      <alignment horizontal="left" vertical="top" wrapText="1" indent="1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5" fillId="0" borderId="5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 applyProtection="1">
      <alignment horizontal="center" vertical="center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horizontal="center" vertical="center"/>
      <protection hidden="1"/>
    </xf>
    <xf numFmtId="0" fontId="5" fillId="0" borderId="7" xfId="0" applyFont="1" applyFill="1" applyBorder="1" applyAlignment="1" applyProtection="1">
      <alignment horizontal="center" vertical="center"/>
      <protection hidden="1"/>
    </xf>
    <xf numFmtId="0" fontId="7" fillId="0" borderId="9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3" fillId="0" borderId="12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top"/>
      <protection hidden="1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12" xfId="0" applyFont="1" applyBorder="1" applyAlignment="1" applyProtection="1">
      <alignment horizontal="center" vertical="top"/>
      <protection hidden="1"/>
    </xf>
    <xf numFmtId="0" fontId="2" fillId="0" borderId="11" xfId="0" applyFont="1" applyBorder="1" applyAlignment="1" applyProtection="1">
      <alignment horizontal="center" vertical="top"/>
      <protection hidden="1"/>
    </xf>
    <xf numFmtId="0" fontId="3" fillId="0" borderId="9" xfId="0" applyFont="1" applyBorder="1" applyAlignment="1" applyProtection="1">
      <alignment horizontal="center" vertical="top"/>
      <protection hidden="1"/>
    </xf>
    <xf numFmtId="9" fontId="3" fillId="0" borderId="10" xfId="0" applyNumberFormat="1" applyFont="1" applyBorder="1" applyAlignment="1" applyProtection="1">
      <alignment horizontal="center" vertical="top"/>
      <protection hidden="1"/>
    </xf>
    <xf numFmtId="0" fontId="3" fillId="0" borderId="11" xfId="0" applyFont="1" applyBorder="1" applyAlignment="1" applyProtection="1">
      <alignment horizontal="center" vertical="top"/>
      <protection hidden="1"/>
    </xf>
    <xf numFmtId="0" fontId="7" fillId="6" borderId="22" xfId="0" applyFont="1" applyFill="1" applyBorder="1" applyAlignment="1" applyProtection="1">
      <alignment horizontal="center" vertical="center"/>
      <protection hidden="1"/>
    </xf>
    <xf numFmtId="0" fontId="7" fillId="6" borderId="27" xfId="0" applyFont="1" applyFill="1" applyBorder="1" applyAlignment="1" applyProtection="1">
      <alignment horizontal="center" vertical="center"/>
      <protection hidden="1"/>
    </xf>
    <xf numFmtId="0" fontId="7" fillId="6" borderId="21" xfId="0" applyFont="1" applyFill="1" applyBorder="1" applyAlignment="1" applyProtection="1">
      <alignment horizontal="center" vertical="center"/>
      <protection hidden="1"/>
    </xf>
    <xf numFmtId="3" fontId="6" fillId="0" borderId="5" xfId="0" applyNumberFormat="1" applyFont="1" applyBorder="1" applyAlignment="1" applyProtection="1">
      <alignment horizontal="left" vertical="top" wrapText="1"/>
    </xf>
    <xf numFmtId="3" fontId="6" fillId="0" borderId="9" xfId="0" applyNumberFormat="1" applyFont="1" applyBorder="1" applyAlignment="1" applyProtection="1">
      <alignment horizontal="left" vertical="top" wrapText="1"/>
    </xf>
    <xf numFmtId="3" fontId="6" fillId="0" borderId="3" xfId="0" applyNumberFormat="1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left" vertical="top" wrapText="1"/>
    </xf>
    <xf numFmtId="3" fontId="6" fillId="0" borderId="0" xfId="0" applyNumberFormat="1" applyFont="1" applyBorder="1" applyAlignment="1" applyProtection="1">
      <alignment horizontal="left" vertical="top" wrapText="1"/>
    </xf>
    <xf numFmtId="3" fontId="6" fillId="0" borderId="2" xfId="0" applyNumberFormat="1" applyFont="1" applyBorder="1" applyAlignment="1" applyProtection="1">
      <alignment horizontal="left" vertical="top" wrapText="1"/>
    </xf>
    <xf numFmtId="3" fontId="6" fillId="0" borderId="8" xfId="0" applyNumberFormat="1" applyFont="1" applyBorder="1" applyAlignment="1" applyProtection="1">
      <alignment horizontal="left" vertical="top" wrapText="1"/>
    </xf>
    <xf numFmtId="3" fontId="6" fillId="0" borderId="6" xfId="0" applyNumberFormat="1" applyFont="1" applyBorder="1" applyAlignment="1" applyProtection="1">
      <alignment horizontal="left" vertical="top" wrapText="1"/>
    </xf>
    <xf numFmtId="3" fontId="6" fillId="0" borderId="7" xfId="0" applyNumberFormat="1" applyFont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6" fillId="0" borderId="9" xfId="0" applyFont="1" applyBorder="1" applyAlignment="1" applyProtection="1">
      <alignment horizontal="center" vertical="top" wrapText="1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6" fillId="0" borderId="8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right" vertical="center"/>
      <protection hidden="1"/>
    </xf>
    <xf numFmtId="49" fontId="9" fillId="0" borderId="10" xfId="0" applyNumberFormat="1" applyFont="1" applyBorder="1" applyAlignment="1" applyProtection="1">
      <alignment horizontal="center" vertical="top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0" fontId="12" fillId="0" borderId="0" xfId="0" applyFont="1" applyBorder="1" applyAlignment="1" applyProtection="1">
      <alignment horizontal="left" vertical="top" wrapText="1"/>
      <protection hidden="1"/>
    </xf>
    <xf numFmtId="0" fontId="12" fillId="0" borderId="2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2" fillId="0" borderId="8" xfId="0" applyFont="1" applyBorder="1" applyAlignment="1" applyProtection="1">
      <alignment horizontal="left" vertical="top" wrapText="1"/>
      <protection hidden="1"/>
    </xf>
    <xf numFmtId="0" fontId="12" fillId="0" borderId="6" xfId="0" applyFont="1" applyBorder="1" applyAlignment="1" applyProtection="1">
      <alignment horizontal="left" vertical="top" wrapText="1"/>
      <protection hidden="1"/>
    </xf>
    <xf numFmtId="0" fontId="12" fillId="0" borderId="7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122" fillId="2" borderId="25" xfId="1" applyFont="1" applyFill="1" applyBorder="1" applyAlignment="1" applyProtection="1">
      <alignment horizontal="center" vertical="top"/>
      <protection hidden="1"/>
    </xf>
    <xf numFmtId="0" fontId="122" fillId="2" borderId="0" xfId="1" applyFont="1" applyFill="1" applyBorder="1" applyAlignment="1" applyProtection="1">
      <alignment horizontal="center" vertical="top"/>
      <protection hidden="1"/>
    </xf>
    <xf numFmtId="0" fontId="122" fillId="2" borderId="26" xfId="1" applyFont="1" applyFill="1" applyBorder="1" applyAlignment="1" applyProtection="1">
      <alignment horizontal="center" vertical="top"/>
      <protection hidden="1"/>
    </xf>
    <xf numFmtId="0" fontId="116" fillId="0" borderId="0" xfId="0" applyFont="1" applyAlignment="1" applyProtection="1">
      <alignment vertical="top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3" fontId="6" fillId="0" borderId="5" xfId="0" applyNumberFormat="1" applyFont="1" applyBorder="1" applyAlignment="1" applyProtection="1">
      <alignment horizontal="left" vertical="top" wrapText="1"/>
      <protection locked="0"/>
    </xf>
    <xf numFmtId="3" fontId="6" fillId="0" borderId="9" xfId="0" applyNumberFormat="1" applyFont="1" applyBorder="1" applyAlignment="1" applyProtection="1">
      <alignment horizontal="left" vertical="top" wrapText="1"/>
      <protection locked="0"/>
    </xf>
    <xf numFmtId="3" fontId="6" fillId="0" borderId="3" xfId="0" applyNumberFormat="1" applyFont="1" applyBorder="1" applyAlignment="1" applyProtection="1">
      <alignment horizontal="left" vertical="top" wrapText="1"/>
      <protection locked="0"/>
    </xf>
    <xf numFmtId="3" fontId="6" fillId="0" borderId="1" xfId="0" applyNumberFormat="1" applyFont="1" applyBorder="1" applyAlignment="1" applyProtection="1">
      <alignment horizontal="left" vertical="top" wrapText="1"/>
      <protection locked="0"/>
    </xf>
    <xf numFmtId="3" fontId="6" fillId="0" borderId="0" xfId="0" applyNumberFormat="1" applyFont="1" applyBorder="1" applyAlignment="1" applyProtection="1">
      <alignment horizontal="left" vertical="top" wrapText="1"/>
      <protection locked="0"/>
    </xf>
    <xf numFmtId="3" fontId="6" fillId="0" borderId="2" xfId="0" applyNumberFormat="1" applyFont="1" applyBorder="1" applyAlignment="1" applyProtection="1">
      <alignment horizontal="left" vertical="top" wrapText="1"/>
      <protection locked="0"/>
    </xf>
    <xf numFmtId="3" fontId="6" fillId="0" borderId="8" xfId="0" applyNumberFormat="1" applyFont="1" applyBorder="1" applyAlignment="1" applyProtection="1">
      <alignment horizontal="left" vertical="top" wrapText="1"/>
      <protection locked="0"/>
    </xf>
    <xf numFmtId="3" fontId="6" fillId="0" borderId="6" xfId="0" applyNumberFormat="1" applyFont="1" applyBorder="1" applyAlignment="1" applyProtection="1">
      <alignment horizontal="left" vertical="top" wrapText="1"/>
      <protection locked="0"/>
    </xf>
    <xf numFmtId="3" fontId="6" fillId="0" borderId="7" xfId="0" applyNumberFormat="1" applyFont="1" applyBorder="1" applyAlignment="1" applyProtection="1">
      <alignment horizontal="left" vertical="top" wrapText="1"/>
      <protection locked="0"/>
    </xf>
    <xf numFmtId="0" fontId="116" fillId="0" borderId="0" xfId="0" applyFont="1" applyAlignment="1" applyProtection="1">
      <alignment horizontal="left" vertical="top" wrapText="1"/>
      <protection hidden="1"/>
    </xf>
    <xf numFmtId="0" fontId="7" fillId="0" borderId="8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 applyAlignment="1" applyProtection="1">
      <alignment horizontal="left"/>
      <protection hidden="1"/>
    </xf>
    <xf numFmtId="0" fontId="60" fillId="3" borderId="0" xfId="0" applyFont="1" applyFill="1" applyBorder="1" applyAlignment="1" applyProtection="1">
      <alignment horizontal="center" vertical="center"/>
      <protection hidden="1"/>
    </xf>
    <xf numFmtId="0" fontId="135" fillId="5" borderId="12" xfId="1" applyFont="1" applyFill="1" applyBorder="1" applyAlignment="1" applyProtection="1">
      <alignment horizontal="left" vertical="top"/>
      <protection hidden="1"/>
    </xf>
    <xf numFmtId="0" fontId="135" fillId="5" borderId="6" xfId="1" applyFont="1" applyFill="1" applyBorder="1" applyAlignment="1" applyProtection="1">
      <alignment horizontal="left"/>
    </xf>
    <xf numFmtId="17" fontId="9" fillId="0" borderId="10" xfId="0" applyNumberFormat="1" applyFont="1" applyBorder="1" applyAlignment="1" applyProtection="1">
      <alignment horizontal="center" vertical="top"/>
      <protection hidden="1"/>
    </xf>
    <xf numFmtId="17" fontId="9" fillId="0" borderId="12" xfId="0" quotePrefix="1" applyNumberFormat="1" applyFont="1" applyBorder="1" applyAlignment="1" applyProtection="1">
      <alignment horizontal="center" vertical="top"/>
      <protection hidden="1"/>
    </xf>
    <xf numFmtId="17" fontId="9" fillId="0" borderId="11" xfId="0" quotePrefix="1" applyNumberFormat="1" applyFont="1" applyBorder="1" applyAlignment="1" applyProtection="1">
      <alignment horizontal="center" vertical="top"/>
      <protection hidden="1"/>
    </xf>
    <xf numFmtId="0" fontId="14" fillId="0" borderId="8" xfId="0" applyFont="1" applyBorder="1" applyAlignment="1" applyProtection="1">
      <alignment horizontal="left" vertical="top" wrapText="1"/>
      <protection hidden="1"/>
    </xf>
    <xf numFmtId="0" fontId="14" fillId="0" borderId="6" xfId="0" applyFont="1" applyBorder="1" applyAlignment="1" applyProtection="1">
      <alignment horizontal="left" vertical="top" wrapText="1"/>
      <protection hidden="1"/>
    </xf>
    <xf numFmtId="0" fontId="14" fillId="0" borderId="7" xfId="0" applyFont="1" applyBorder="1" applyAlignment="1" applyProtection="1">
      <alignment horizontal="left" vertical="top" wrapText="1"/>
      <protection hidden="1"/>
    </xf>
    <xf numFmtId="0" fontId="9" fillId="0" borderId="10" xfId="0" applyFont="1" applyFill="1" applyBorder="1" applyAlignment="1" applyProtection="1">
      <alignment horizontal="center" vertical="top"/>
      <protection hidden="1"/>
    </xf>
    <xf numFmtId="0" fontId="9" fillId="0" borderId="12" xfId="0" applyFont="1" applyFill="1" applyBorder="1" applyAlignment="1" applyProtection="1">
      <alignment horizontal="center" vertical="top"/>
      <protection hidden="1"/>
    </xf>
    <xf numFmtId="0" fontId="9" fillId="0" borderId="11" xfId="0" applyFont="1" applyFill="1" applyBorder="1" applyAlignment="1" applyProtection="1">
      <alignment horizontal="center" vertical="top"/>
      <protection hidden="1"/>
    </xf>
    <xf numFmtId="0" fontId="14" fillId="0" borderId="0" xfId="0" applyFont="1" applyBorder="1" applyAlignment="1" applyProtection="1">
      <alignment horizontal="left" vertical="top" wrapText="1"/>
      <protection hidden="1"/>
    </xf>
    <xf numFmtId="0" fontId="42" fillId="0" borderId="0" xfId="0" applyFont="1" applyBorder="1" applyAlignment="1" applyProtection="1">
      <alignment horizontal="left" vertical="top" wrapText="1"/>
      <protection hidden="1"/>
    </xf>
    <xf numFmtId="0" fontId="42" fillId="0" borderId="2" xfId="0" applyFont="1" applyBorder="1" applyAlignment="1" applyProtection="1">
      <alignment horizontal="left" vertical="top" wrapText="1"/>
      <protection hidden="1"/>
    </xf>
    <xf numFmtId="0" fontId="42" fillId="0" borderId="8" xfId="0" applyFont="1" applyBorder="1" applyAlignment="1" applyProtection="1">
      <alignment horizontal="left" vertical="top" wrapText="1"/>
      <protection hidden="1"/>
    </xf>
    <xf numFmtId="0" fontId="42" fillId="0" borderId="6" xfId="0" applyFont="1" applyBorder="1" applyAlignment="1" applyProtection="1">
      <alignment horizontal="left" vertical="top" wrapText="1"/>
      <protection hidden="1"/>
    </xf>
    <xf numFmtId="0" fontId="42" fillId="0" borderId="7" xfId="0" applyFont="1" applyBorder="1" applyAlignment="1" applyProtection="1">
      <alignment horizontal="left" vertical="top" wrapText="1"/>
      <protection hidden="1"/>
    </xf>
    <xf numFmtId="0" fontId="121" fillId="0" borderId="1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0" xfId="0" applyFont="1" applyBorder="1"/>
    <xf numFmtId="0" fontId="42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7" fontId="9" fillId="0" borderId="10" xfId="0" quotePrefix="1" applyNumberFormat="1" applyFont="1" applyBorder="1" applyAlignment="1" applyProtection="1">
      <alignment horizontal="center" vertical="top"/>
      <protection hidden="1"/>
    </xf>
    <xf numFmtId="14" fontId="7" fillId="0" borderId="4" xfId="0" applyNumberFormat="1" applyFont="1" applyBorder="1" applyAlignment="1" applyProtection="1">
      <alignment horizontal="left" vertical="top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12" xfId="0" applyFont="1" applyBorder="1" applyAlignment="1" applyProtection="1">
      <alignment horizontal="center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5" fillId="17" borderId="5" xfId="0" applyFont="1" applyFill="1" applyBorder="1" applyAlignment="1" applyProtection="1">
      <alignment horizontal="center" vertical="center" wrapText="1"/>
      <protection locked="0" hidden="1"/>
    </xf>
    <xf numFmtId="0" fontId="5" fillId="17" borderId="9" xfId="0" applyFont="1" applyFill="1" applyBorder="1" applyAlignment="1" applyProtection="1">
      <alignment horizontal="center" vertical="center" wrapText="1"/>
      <protection locked="0" hidden="1"/>
    </xf>
    <xf numFmtId="0" fontId="5" fillId="17" borderId="3" xfId="0" applyFont="1" applyFill="1" applyBorder="1" applyAlignment="1" applyProtection="1">
      <alignment horizontal="center" vertical="center" wrapText="1"/>
      <protection locked="0" hidden="1"/>
    </xf>
    <xf numFmtId="0" fontId="5" fillId="17" borderId="8" xfId="0" applyFont="1" applyFill="1" applyBorder="1" applyAlignment="1" applyProtection="1">
      <alignment horizontal="center" vertical="center" wrapText="1"/>
      <protection locked="0" hidden="1"/>
    </xf>
    <xf numFmtId="0" fontId="5" fillId="17" borderId="6" xfId="0" applyFont="1" applyFill="1" applyBorder="1" applyAlignment="1" applyProtection="1">
      <alignment horizontal="center" vertical="center" wrapText="1"/>
      <protection locked="0" hidden="1"/>
    </xf>
    <xf numFmtId="0" fontId="5" fillId="17" borderId="7" xfId="0" applyFont="1" applyFill="1" applyBorder="1" applyAlignment="1" applyProtection="1">
      <alignment horizontal="center" vertical="center" wrapText="1"/>
      <protection locked="0" hidden="1"/>
    </xf>
    <xf numFmtId="0" fontId="42" fillId="0" borderId="4" xfId="0" applyFont="1" applyBorder="1" applyAlignment="1" applyProtection="1">
      <alignment horizontal="center" vertical="top" wrapText="1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17" fontId="91" fillId="0" borderId="0" xfId="0" applyNumberFormat="1" applyFont="1" applyBorder="1" applyAlignment="1" applyProtection="1">
      <alignment horizontal="center" vertical="top" wrapText="1"/>
      <protection hidden="1"/>
    </xf>
    <xf numFmtId="17" fontId="7" fillId="0" borderId="0" xfId="0" applyNumberFormat="1" applyFont="1" applyBorder="1" applyAlignment="1" applyProtection="1">
      <alignment horizontal="center" vertical="top" wrapText="1"/>
      <protection hidden="1"/>
    </xf>
    <xf numFmtId="0" fontId="141" fillId="0" borderId="9" xfId="0" applyFont="1" applyBorder="1" applyAlignment="1" applyProtection="1">
      <alignment horizontal="left" vertical="top"/>
      <protection hidden="1"/>
    </xf>
    <xf numFmtId="0" fontId="141" fillId="0" borderId="3" xfId="0" applyFont="1" applyBorder="1" applyAlignment="1" applyProtection="1">
      <alignment horizontal="left" vertical="top"/>
      <protection hidden="1"/>
    </xf>
    <xf numFmtId="0" fontId="141" fillId="0" borderId="0" xfId="0" applyFont="1" applyBorder="1" applyAlignment="1" applyProtection="1">
      <alignment horizontal="left" vertical="top"/>
      <protection hidden="1"/>
    </xf>
    <xf numFmtId="0" fontId="141" fillId="0" borderId="2" xfId="0" applyFont="1" applyBorder="1" applyAlignment="1" applyProtection="1">
      <alignment horizontal="left" vertical="top"/>
      <protection hidden="1"/>
    </xf>
    <xf numFmtId="0" fontId="141" fillId="0" borderId="6" xfId="0" applyFont="1" applyBorder="1" applyAlignment="1" applyProtection="1">
      <alignment horizontal="left" vertical="top"/>
      <protection hidden="1"/>
    </xf>
    <xf numFmtId="0" fontId="141" fillId="0" borderId="7" xfId="0" applyFont="1" applyBorder="1" applyAlignment="1" applyProtection="1">
      <alignment horizontal="left" vertical="top"/>
      <protection hidden="1"/>
    </xf>
    <xf numFmtId="0" fontId="22" fillId="0" borderId="9" xfId="0" applyFont="1" applyBorder="1" applyAlignment="1" applyProtection="1">
      <alignment horizontal="center" vertical="center" wrapText="1"/>
      <protection hidden="1"/>
    </xf>
    <xf numFmtId="0" fontId="22" fillId="0" borderId="3" xfId="0" applyFont="1" applyBorder="1" applyAlignment="1" applyProtection="1">
      <alignment horizontal="center" vertical="center" wrapText="1"/>
      <protection hidden="1"/>
    </xf>
    <xf numFmtId="0" fontId="22" fillId="0" borderId="6" xfId="0" applyFont="1" applyBorder="1" applyAlignment="1" applyProtection="1">
      <alignment horizontal="center" vertical="center" wrapText="1"/>
      <protection hidden="1"/>
    </xf>
    <xf numFmtId="0" fontId="22" fillId="0" borderId="7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left" vertical="top" wrapText="1"/>
      <protection hidden="1"/>
    </xf>
    <xf numFmtId="0" fontId="7" fillId="0" borderId="9" xfId="0" applyFont="1" applyBorder="1" applyAlignment="1" applyProtection="1">
      <alignment horizontal="left" vertical="top"/>
      <protection hidden="1"/>
    </xf>
    <xf numFmtId="0" fontId="7" fillId="0" borderId="3" xfId="0" applyFont="1" applyBorder="1" applyAlignment="1" applyProtection="1">
      <alignment horizontal="left" vertical="top"/>
      <protection hidden="1"/>
    </xf>
    <xf numFmtId="0" fontId="16" fillId="5" borderId="6" xfId="1" applyFill="1" applyBorder="1" applyAlignment="1" applyProtection="1">
      <alignment horizontal="left"/>
    </xf>
    <xf numFmtId="0" fontId="61" fillId="2" borderId="25" xfId="1" applyFont="1" applyFill="1" applyBorder="1" applyAlignment="1" applyProtection="1">
      <alignment horizontal="center" vertical="top"/>
      <protection hidden="1"/>
    </xf>
    <xf numFmtId="0" fontId="61" fillId="2" borderId="0" xfId="1" applyFont="1" applyFill="1" applyBorder="1" applyAlignment="1" applyProtection="1">
      <alignment horizontal="center" vertical="top"/>
      <protection hidden="1"/>
    </xf>
    <xf numFmtId="0" fontId="61" fillId="2" borderId="26" xfId="1" applyFont="1" applyFill="1" applyBorder="1" applyAlignment="1" applyProtection="1">
      <alignment horizontal="center" vertical="top"/>
      <protection hidden="1"/>
    </xf>
    <xf numFmtId="0" fontId="65" fillId="0" borderId="0" xfId="0" applyFont="1" applyAlignment="1" applyProtection="1">
      <alignment vertical="top" wrapText="1"/>
      <protection hidden="1"/>
    </xf>
    <xf numFmtId="0" fontId="16" fillId="5" borderId="12" xfId="1" applyFill="1" applyBorder="1" applyAlignment="1" applyProtection="1">
      <alignment horizontal="left" vertical="top"/>
      <protection hidden="1"/>
    </xf>
    <xf numFmtId="0" fontId="65" fillId="0" borderId="0" xfId="0" applyFont="1" applyAlignment="1" applyProtection="1">
      <alignment horizontal="left" vertical="top" wrapText="1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22" fillId="0" borderId="5" xfId="0" applyFont="1" applyBorder="1" applyAlignment="1" applyProtection="1">
      <alignment horizontal="center" vertical="center" wrapText="1"/>
      <protection locked="0" hidden="1"/>
    </xf>
    <xf numFmtId="0" fontId="22" fillId="0" borderId="9" xfId="0" applyFont="1" applyBorder="1" applyAlignment="1" applyProtection="1">
      <alignment horizontal="center" vertical="center" wrapText="1"/>
      <protection locked="0" hidden="1"/>
    </xf>
    <xf numFmtId="0" fontId="22" fillId="0" borderId="3" xfId="0" applyFont="1" applyBorder="1" applyAlignment="1" applyProtection="1">
      <alignment horizontal="center" vertical="center" wrapText="1"/>
      <protection locked="0" hidden="1"/>
    </xf>
    <xf numFmtId="0" fontId="22" fillId="0" borderId="8" xfId="0" applyFont="1" applyBorder="1" applyAlignment="1" applyProtection="1">
      <alignment horizontal="center" vertical="center" wrapText="1"/>
      <protection locked="0" hidden="1"/>
    </xf>
    <xf numFmtId="0" fontId="22" fillId="0" borderId="6" xfId="0" applyFont="1" applyBorder="1" applyAlignment="1" applyProtection="1">
      <alignment horizontal="center" vertical="center" wrapText="1"/>
      <protection locked="0" hidden="1"/>
    </xf>
    <xf numFmtId="0" fontId="22" fillId="0" borderId="7" xfId="0" applyFont="1" applyBorder="1" applyAlignment="1" applyProtection="1">
      <alignment horizontal="center" vertical="center" wrapText="1"/>
      <protection locked="0" hidden="1"/>
    </xf>
    <xf numFmtId="0" fontId="22" fillId="0" borderId="6" xfId="0" applyFont="1" applyBorder="1" applyAlignment="1" applyProtection="1">
      <alignment horizontal="center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28" fillId="0" borderId="6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7" fillId="0" borderId="0" xfId="0" applyFont="1" applyBorder="1" applyAlignment="1" applyProtection="1">
      <alignment horizontal="left" vertical="top"/>
      <protection hidden="1"/>
    </xf>
    <xf numFmtId="0" fontId="7" fillId="0" borderId="2" xfId="0" applyFont="1" applyBorder="1" applyAlignment="1" applyProtection="1">
      <alignment horizontal="left" vertical="top"/>
      <protection hidden="1"/>
    </xf>
    <xf numFmtId="0" fontId="102" fillId="0" borderId="8" xfId="0" applyFont="1" applyBorder="1" applyAlignment="1" applyProtection="1">
      <alignment horizontal="center" vertical="center" wrapText="1"/>
      <protection hidden="1"/>
    </xf>
    <xf numFmtId="0" fontId="102" fillId="0" borderId="6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top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7" fillId="0" borderId="9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14" fillId="0" borderId="8" xfId="0" applyFont="1" applyBorder="1" applyAlignment="1" applyProtection="1">
      <alignment horizontal="left" vertical="top" wrapText="1" indent="2"/>
      <protection hidden="1"/>
    </xf>
    <xf numFmtId="0" fontId="14" fillId="0" borderId="6" xfId="0" applyFont="1" applyBorder="1" applyAlignment="1" applyProtection="1">
      <alignment horizontal="left" vertical="top" wrapText="1" indent="2"/>
      <protection hidden="1"/>
    </xf>
    <xf numFmtId="0" fontId="14" fillId="0" borderId="7" xfId="0" applyFont="1" applyBorder="1" applyAlignment="1" applyProtection="1">
      <alignment horizontal="left" vertical="top" wrapText="1" indent="2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22" fillId="0" borderId="8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 wrapText="1"/>
      <protection locked="0" hidden="1"/>
    </xf>
    <xf numFmtId="14" fontId="7" fillId="2" borderId="5" xfId="0" applyNumberFormat="1" applyFont="1" applyFill="1" applyBorder="1" applyAlignment="1" applyProtection="1">
      <alignment horizontal="center" vertical="top"/>
      <protection hidden="1"/>
    </xf>
    <xf numFmtId="14" fontId="7" fillId="2" borderId="9" xfId="0" applyNumberFormat="1" applyFont="1" applyFill="1" applyBorder="1" applyAlignment="1" applyProtection="1">
      <alignment horizontal="center" vertical="top"/>
      <protection hidden="1"/>
    </xf>
    <xf numFmtId="14" fontId="7" fillId="2" borderId="1" xfId="0" applyNumberFormat="1" applyFont="1" applyFill="1" applyBorder="1" applyAlignment="1" applyProtection="1">
      <alignment horizontal="center" vertical="top"/>
      <protection hidden="1"/>
    </xf>
    <xf numFmtId="14" fontId="7" fillId="2" borderId="0" xfId="0" applyNumberFormat="1" applyFont="1" applyFill="1" applyBorder="1" applyAlignment="1" applyProtection="1">
      <alignment horizontal="center" vertical="top"/>
      <protection hidden="1"/>
    </xf>
    <xf numFmtId="14" fontId="7" fillId="2" borderId="8" xfId="0" applyNumberFormat="1" applyFont="1" applyFill="1" applyBorder="1" applyAlignment="1" applyProtection="1">
      <alignment horizontal="center" vertical="top"/>
      <protection hidden="1"/>
    </xf>
    <xf numFmtId="14" fontId="7" fillId="2" borderId="6" xfId="0" applyNumberFormat="1" applyFont="1" applyFill="1" applyBorder="1" applyAlignment="1" applyProtection="1">
      <alignment horizontal="center" vertical="top"/>
      <protection hidden="1"/>
    </xf>
    <xf numFmtId="0" fontId="22" fillId="0" borderId="6" xfId="0" applyFont="1" applyBorder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top"/>
      <protection hidden="1"/>
    </xf>
    <xf numFmtId="14" fontId="7" fillId="9" borderId="5" xfId="0" applyNumberFormat="1" applyFont="1" applyFill="1" applyBorder="1" applyAlignment="1" applyProtection="1">
      <alignment horizontal="center" vertical="top"/>
      <protection hidden="1"/>
    </xf>
    <xf numFmtId="14" fontId="7" fillId="9" borderId="9" xfId="0" applyNumberFormat="1" applyFont="1" applyFill="1" applyBorder="1" applyAlignment="1" applyProtection="1">
      <alignment horizontal="center" vertical="top"/>
      <protection hidden="1"/>
    </xf>
    <xf numFmtId="14" fontId="7" fillId="9" borderId="3" xfId="0" applyNumberFormat="1" applyFont="1" applyFill="1" applyBorder="1" applyAlignment="1" applyProtection="1">
      <alignment horizontal="center" vertical="top"/>
      <protection hidden="1"/>
    </xf>
    <xf numFmtId="14" fontId="7" fillId="9" borderId="1" xfId="0" applyNumberFormat="1" applyFont="1" applyFill="1" applyBorder="1" applyAlignment="1" applyProtection="1">
      <alignment horizontal="center" vertical="top"/>
      <protection hidden="1"/>
    </xf>
    <xf numFmtId="14" fontId="7" fillId="9" borderId="0" xfId="0" applyNumberFormat="1" applyFont="1" applyFill="1" applyBorder="1" applyAlignment="1" applyProtection="1">
      <alignment horizontal="center" vertical="top"/>
      <protection hidden="1"/>
    </xf>
    <xf numFmtId="14" fontId="7" fillId="9" borderId="2" xfId="0" applyNumberFormat="1" applyFont="1" applyFill="1" applyBorder="1" applyAlignment="1" applyProtection="1">
      <alignment horizontal="center" vertical="top"/>
      <protection hidden="1"/>
    </xf>
    <xf numFmtId="14" fontId="7" fillId="9" borderId="8" xfId="0" applyNumberFormat="1" applyFont="1" applyFill="1" applyBorder="1" applyAlignment="1" applyProtection="1">
      <alignment horizontal="center" vertical="top"/>
      <protection hidden="1"/>
    </xf>
    <xf numFmtId="14" fontId="7" fillId="9" borderId="6" xfId="0" applyNumberFormat="1" applyFont="1" applyFill="1" applyBorder="1" applyAlignment="1" applyProtection="1">
      <alignment horizontal="center" vertical="top"/>
      <protection hidden="1"/>
    </xf>
    <xf numFmtId="14" fontId="7" fillId="9" borderId="7" xfId="0" applyNumberFormat="1" applyFont="1" applyFill="1" applyBorder="1" applyAlignment="1" applyProtection="1">
      <alignment horizontal="center" vertical="top"/>
      <protection hidden="1"/>
    </xf>
    <xf numFmtId="0" fontId="14" fillId="0" borderId="2" xfId="0" applyFont="1" applyBorder="1" applyAlignment="1" applyProtection="1">
      <alignment horizontal="left" vertical="top" wrapText="1"/>
      <protection hidden="1"/>
    </xf>
    <xf numFmtId="17" fontId="91" fillId="0" borderId="5" xfId="0" applyNumberFormat="1" applyFont="1" applyBorder="1" applyAlignment="1" applyProtection="1">
      <alignment horizontal="center" vertical="top" wrapText="1"/>
      <protection hidden="1"/>
    </xf>
    <xf numFmtId="17" fontId="7" fillId="0" borderId="9" xfId="0" applyNumberFormat="1" applyFont="1" applyBorder="1" applyAlignment="1" applyProtection="1">
      <alignment horizontal="center" vertical="top" wrapText="1"/>
      <protection hidden="1"/>
    </xf>
    <xf numFmtId="17" fontId="7" fillId="0" borderId="3" xfId="0" applyNumberFormat="1" applyFont="1" applyBorder="1" applyAlignment="1" applyProtection="1">
      <alignment horizontal="center" vertical="top" wrapText="1"/>
      <protection hidden="1"/>
    </xf>
    <xf numFmtId="17" fontId="7" fillId="0" borderId="1" xfId="0" applyNumberFormat="1" applyFont="1" applyBorder="1" applyAlignment="1" applyProtection="1">
      <alignment horizontal="center" vertical="top" wrapText="1"/>
      <protection hidden="1"/>
    </xf>
    <xf numFmtId="17" fontId="7" fillId="0" borderId="2" xfId="0" applyNumberFormat="1" applyFont="1" applyBorder="1" applyAlignment="1" applyProtection="1">
      <alignment horizontal="center" vertical="top" wrapText="1"/>
      <protection hidden="1"/>
    </xf>
    <xf numFmtId="0" fontId="14" fillId="0" borderId="1" xfId="0" applyFont="1" applyBorder="1" applyAlignment="1" applyProtection="1">
      <alignment horizontal="left" vertical="top" wrapText="1" indent="1"/>
      <protection hidden="1"/>
    </xf>
    <xf numFmtId="0" fontId="14" fillId="0" borderId="0" xfId="0" applyFont="1" applyBorder="1" applyAlignment="1" applyProtection="1">
      <alignment horizontal="left" vertical="top" wrapText="1" indent="1"/>
      <protection hidden="1"/>
    </xf>
    <xf numFmtId="0" fontId="14" fillId="0" borderId="2" xfId="0" applyFont="1" applyBorder="1" applyAlignment="1" applyProtection="1">
      <alignment horizontal="left" vertical="top" wrapText="1" indent="1"/>
      <protection hidden="1"/>
    </xf>
    <xf numFmtId="17" fontId="101" fillId="0" borderId="5" xfId="0" applyNumberFormat="1" applyFont="1" applyBorder="1" applyAlignment="1" applyProtection="1">
      <alignment horizontal="center" vertical="center"/>
      <protection hidden="1"/>
    </xf>
    <xf numFmtId="17" fontId="101" fillId="0" borderId="9" xfId="0" applyNumberFormat="1" applyFont="1" applyBorder="1" applyAlignment="1" applyProtection="1">
      <alignment horizontal="center" vertical="center"/>
      <protection hidden="1"/>
    </xf>
    <xf numFmtId="17" fontId="101" fillId="0" borderId="3" xfId="0" applyNumberFormat="1" applyFont="1" applyBorder="1" applyAlignment="1" applyProtection="1">
      <alignment horizontal="center" vertical="center"/>
      <protection hidden="1"/>
    </xf>
    <xf numFmtId="17" fontId="101" fillId="0" borderId="8" xfId="0" applyNumberFormat="1" applyFont="1" applyBorder="1" applyAlignment="1" applyProtection="1">
      <alignment horizontal="center" vertical="center"/>
      <protection hidden="1"/>
    </xf>
    <xf numFmtId="17" fontId="101" fillId="0" borderId="6" xfId="0" applyNumberFormat="1" applyFont="1" applyBorder="1" applyAlignment="1" applyProtection="1">
      <alignment horizontal="center" vertical="center"/>
      <protection hidden="1"/>
    </xf>
    <xf numFmtId="17" fontId="101" fillId="0" borderId="7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 applyProtection="1">
      <alignment horizontal="left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3" fontId="6" fillId="0" borderId="5" xfId="0" applyNumberFormat="1" applyFont="1" applyBorder="1" applyAlignment="1" applyProtection="1">
      <alignment horizontal="left" vertical="top"/>
      <protection locked="0"/>
    </xf>
    <xf numFmtId="3" fontId="6" fillId="0" borderId="9" xfId="0" applyNumberFormat="1" applyFont="1" applyBorder="1" applyAlignment="1" applyProtection="1">
      <alignment horizontal="left" vertical="top"/>
      <protection locked="0"/>
    </xf>
    <xf numFmtId="3" fontId="6" fillId="0" borderId="3" xfId="0" applyNumberFormat="1" applyFont="1" applyBorder="1" applyAlignment="1" applyProtection="1">
      <alignment horizontal="left" vertical="top"/>
      <protection locked="0"/>
    </xf>
    <xf numFmtId="3" fontId="6" fillId="0" borderId="1" xfId="0" applyNumberFormat="1" applyFont="1" applyBorder="1" applyAlignment="1" applyProtection="1">
      <alignment horizontal="left" vertical="top"/>
      <protection locked="0"/>
    </xf>
    <xf numFmtId="3" fontId="6" fillId="0" borderId="0" xfId="0" applyNumberFormat="1" applyFont="1" applyBorder="1" applyAlignment="1" applyProtection="1">
      <alignment horizontal="left" vertical="top"/>
      <protection locked="0"/>
    </xf>
    <xf numFmtId="3" fontId="6" fillId="0" borderId="2" xfId="0" applyNumberFormat="1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left" vertical="top"/>
      <protection locked="0"/>
    </xf>
    <xf numFmtId="3" fontId="6" fillId="0" borderId="6" xfId="0" applyNumberFormat="1" applyFont="1" applyBorder="1" applyAlignment="1" applyProtection="1">
      <alignment horizontal="left" vertical="top"/>
      <protection locked="0"/>
    </xf>
    <xf numFmtId="3" fontId="6" fillId="0" borderId="7" xfId="0" applyNumberFormat="1" applyFont="1" applyBorder="1" applyAlignment="1" applyProtection="1">
      <alignment horizontal="left" vertical="top"/>
      <protection locked="0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2" fillId="0" borderId="0" xfId="0" applyFont="1" applyBorder="1" applyAlignment="1" applyProtection="1">
      <alignment horizontal="center" vertical="center" wrapText="1"/>
      <protection hidden="1"/>
    </xf>
    <xf numFmtId="0" fontId="22" fillId="0" borderId="2" xfId="0" applyFont="1" applyBorder="1" applyAlignment="1" applyProtection="1">
      <alignment horizontal="center" vertical="center" wrapText="1"/>
      <protection hidden="1"/>
    </xf>
    <xf numFmtId="0" fontId="22" fillId="0" borderId="5" xfId="0" applyFont="1" applyBorder="1" applyAlignment="1" applyProtection="1">
      <alignment horizontal="center" vertical="center"/>
      <protection locked="0" hidden="1"/>
    </xf>
    <xf numFmtId="0" fontId="22" fillId="0" borderId="9" xfId="0" applyFont="1" applyBorder="1" applyAlignment="1" applyProtection="1">
      <alignment horizontal="center" vertical="center"/>
      <protection locked="0" hidden="1"/>
    </xf>
    <xf numFmtId="0" fontId="22" fillId="0" borderId="3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0" xfId="0" applyFont="1" applyBorder="1" applyAlignment="1" applyProtection="1">
      <alignment horizontal="center" vertical="center"/>
      <protection locked="0" hidden="1"/>
    </xf>
    <xf numFmtId="0" fontId="22" fillId="0" borderId="2" xfId="0" applyFont="1" applyBorder="1" applyAlignment="1" applyProtection="1">
      <alignment horizontal="center" vertical="center"/>
      <protection locked="0" hidden="1"/>
    </xf>
    <xf numFmtId="0" fontId="22" fillId="0" borderId="8" xfId="0" applyFont="1" applyBorder="1" applyAlignment="1" applyProtection="1">
      <alignment horizontal="center" vertical="center"/>
      <protection locked="0" hidden="1"/>
    </xf>
    <xf numFmtId="0" fontId="22" fillId="0" borderId="6" xfId="0" applyFont="1" applyBorder="1" applyAlignment="1" applyProtection="1">
      <alignment horizontal="center" vertical="center"/>
      <protection locked="0" hidden="1"/>
    </xf>
    <xf numFmtId="0" fontId="22" fillId="0" borderId="7" xfId="0" applyFont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6" borderId="22" xfId="0" applyFill="1" applyBorder="1" applyAlignment="1" applyProtection="1">
      <alignment horizontal="center" vertical="center"/>
      <protection hidden="1"/>
    </xf>
    <xf numFmtId="0" fontId="0" fillId="6" borderId="27" xfId="0" applyFill="1" applyBorder="1" applyAlignment="1" applyProtection="1">
      <alignment horizontal="center" vertical="center"/>
      <protection hidden="1"/>
    </xf>
    <xf numFmtId="0" fontId="0" fillId="6" borderId="21" xfId="0" applyFill="1" applyBorder="1" applyAlignment="1" applyProtection="1">
      <alignment horizontal="center" vertical="center"/>
      <protection hidden="1"/>
    </xf>
    <xf numFmtId="0" fontId="22" fillId="0" borderId="5" xfId="0" applyFont="1" applyBorder="1" applyAlignment="1" applyProtection="1">
      <alignment horizontal="center" vertical="center"/>
      <protection hidden="1"/>
    </xf>
    <xf numFmtId="0" fontId="22" fillId="0" borderId="9" xfId="0" applyFont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2" fillId="0" borderId="0" xfId="0" applyFont="1" applyBorder="1" applyAlignment="1" applyProtection="1">
      <alignment horizontal="center" vertical="center"/>
      <protection hidden="1"/>
    </xf>
    <xf numFmtId="0" fontId="22" fillId="0" borderId="2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22" fillId="0" borderId="6" xfId="0" applyFont="1" applyBorder="1" applyAlignment="1" applyProtection="1">
      <alignment horizontal="center" vertical="center"/>
      <protection hidden="1"/>
    </xf>
    <xf numFmtId="0" fontId="22" fillId="0" borderId="7" xfId="0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left" vertical="top"/>
      <protection hidden="1"/>
    </xf>
    <xf numFmtId="0" fontId="11" fillId="0" borderId="10" xfId="0" applyFont="1" applyBorder="1" applyAlignment="1" applyProtection="1">
      <alignment horizontal="center" vertical="top" wrapText="1"/>
      <protection hidden="1"/>
    </xf>
    <xf numFmtId="0" fontId="11" fillId="0" borderId="12" xfId="0" applyFont="1" applyBorder="1" applyAlignment="1" applyProtection="1">
      <alignment horizontal="center" vertical="top"/>
      <protection hidden="1"/>
    </xf>
    <xf numFmtId="0" fontId="11" fillId="0" borderId="11" xfId="0" applyFont="1" applyBorder="1" applyAlignment="1" applyProtection="1">
      <alignment horizontal="center" vertical="top"/>
      <protection hidden="1"/>
    </xf>
    <xf numFmtId="0" fontId="9" fillId="0" borderId="8" xfId="0" applyFont="1" applyBorder="1" applyAlignment="1" applyProtection="1">
      <alignment horizontal="center" vertical="top"/>
      <protection hidden="1"/>
    </xf>
    <xf numFmtId="0" fontId="9" fillId="0" borderId="6" xfId="0" applyFont="1" applyBorder="1" applyAlignment="1" applyProtection="1">
      <alignment horizontal="center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17" fontId="9" fillId="0" borderId="8" xfId="0" quotePrefix="1" applyNumberFormat="1" applyFont="1" applyBorder="1" applyAlignment="1" applyProtection="1">
      <alignment horizontal="center" vertical="top"/>
      <protection hidden="1"/>
    </xf>
    <xf numFmtId="17" fontId="9" fillId="0" borderId="6" xfId="0" quotePrefix="1" applyNumberFormat="1" applyFont="1" applyBorder="1" applyAlignment="1" applyProtection="1">
      <alignment horizontal="center" vertical="top"/>
      <protection hidden="1"/>
    </xf>
    <xf numFmtId="17" fontId="9" fillId="0" borderId="7" xfId="0" quotePrefix="1" applyNumberFormat="1" applyFont="1" applyBorder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14" fillId="0" borderId="8" xfId="0" applyFont="1" applyBorder="1" applyAlignment="1" applyProtection="1">
      <alignment horizontal="center"/>
      <protection hidden="1"/>
    </xf>
    <xf numFmtId="0" fontId="14" fillId="0" borderId="6" xfId="0" applyFont="1" applyBorder="1" applyAlignment="1" applyProtection="1">
      <alignment horizontal="center"/>
      <protection hidden="1"/>
    </xf>
    <xf numFmtId="0" fontId="14" fillId="0" borderId="7" xfId="0" applyFont="1" applyBorder="1" applyAlignment="1" applyProtection="1">
      <alignment horizontal="center"/>
      <protection hidden="1"/>
    </xf>
    <xf numFmtId="0" fontId="6" fillId="9" borderId="5" xfId="0" applyFont="1" applyFill="1" applyBorder="1" applyAlignment="1" applyProtection="1">
      <alignment horizontal="left" vertical="top" wrapText="1"/>
      <protection hidden="1"/>
    </xf>
    <xf numFmtId="0" fontId="6" fillId="9" borderId="9" xfId="0" applyFont="1" applyFill="1" applyBorder="1" applyAlignment="1" applyProtection="1">
      <alignment horizontal="left" vertical="top" wrapText="1"/>
      <protection hidden="1"/>
    </xf>
    <xf numFmtId="0" fontId="6" fillId="9" borderId="3" xfId="0" applyFont="1" applyFill="1" applyBorder="1" applyAlignment="1" applyProtection="1">
      <alignment horizontal="left" vertical="top" wrapText="1"/>
      <protection hidden="1"/>
    </xf>
    <xf numFmtId="0" fontId="6" fillId="9" borderId="1" xfId="0" applyFont="1" applyFill="1" applyBorder="1" applyAlignment="1" applyProtection="1">
      <alignment horizontal="left" vertical="top" wrapText="1"/>
      <protection hidden="1"/>
    </xf>
    <xf numFmtId="0" fontId="6" fillId="9" borderId="0" xfId="0" applyFont="1" applyFill="1" applyBorder="1" applyAlignment="1" applyProtection="1">
      <alignment horizontal="left" vertical="top" wrapText="1"/>
      <protection hidden="1"/>
    </xf>
    <xf numFmtId="0" fontId="6" fillId="9" borderId="2" xfId="0" applyFont="1" applyFill="1" applyBorder="1" applyAlignment="1" applyProtection="1">
      <alignment horizontal="left" vertical="top" wrapText="1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25" fillId="0" borderId="5" xfId="0" applyFont="1" applyBorder="1" applyAlignment="1" applyProtection="1">
      <alignment horizontal="right" vertical="center"/>
      <protection hidden="1"/>
    </xf>
    <xf numFmtId="0" fontId="25" fillId="0" borderId="9" xfId="0" applyFont="1" applyBorder="1" applyAlignment="1" applyProtection="1">
      <alignment horizontal="right" vertical="center"/>
      <protection hidden="1"/>
    </xf>
    <xf numFmtId="0" fontId="25" fillId="0" borderId="8" xfId="0" applyFont="1" applyBorder="1" applyAlignment="1" applyProtection="1">
      <alignment horizontal="right" vertical="center"/>
      <protection hidden="1"/>
    </xf>
    <xf numFmtId="0" fontId="25" fillId="0" borderId="6" xfId="0" applyFont="1" applyBorder="1" applyAlignment="1" applyProtection="1">
      <alignment horizontal="right" vertical="center"/>
      <protection hidden="1"/>
    </xf>
    <xf numFmtId="0" fontId="22" fillId="0" borderId="9" xfId="0" applyFont="1" applyBorder="1" applyAlignment="1" applyProtection="1">
      <alignment horizontal="left" vertical="center" wrapText="1" indent="1"/>
      <protection locked="0" hidden="1"/>
    </xf>
    <xf numFmtId="0" fontId="22" fillId="0" borderId="3" xfId="0" applyFont="1" applyBorder="1" applyAlignment="1" applyProtection="1">
      <alignment horizontal="left" vertical="center" wrapText="1" indent="1"/>
      <protection locked="0" hidden="1"/>
    </xf>
    <xf numFmtId="0" fontId="22" fillId="0" borderId="6" xfId="0" applyFont="1" applyBorder="1" applyAlignment="1" applyProtection="1">
      <alignment horizontal="left" vertical="center" wrapText="1" indent="1"/>
      <protection locked="0" hidden="1"/>
    </xf>
    <xf numFmtId="0" fontId="22" fillId="0" borderId="7" xfId="0" applyFont="1" applyBorder="1" applyAlignment="1" applyProtection="1">
      <alignment horizontal="left" vertical="center" wrapText="1" inden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14" fillId="0" borderId="8" xfId="0" applyFont="1" applyBorder="1" applyAlignment="1" applyProtection="1">
      <alignment horizontal="center" vertical="center" wrapText="1"/>
      <protection hidden="1"/>
    </xf>
    <xf numFmtId="0" fontId="14" fillId="0" borderId="6" xfId="0" applyFont="1" applyBorder="1" applyAlignment="1" applyProtection="1">
      <alignment horizontal="center" vertical="center" wrapText="1"/>
      <protection hidden="1"/>
    </xf>
    <xf numFmtId="0" fontId="14" fillId="0" borderId="7" xfId="0" applyFont="1" applyBorder="1" applyAlignment="1" applyProtection="1">
      <alignment horizontal="center" vertical="center" wrapText="1"/>
      <protection hidden="1"/>
    </xf>
    <xf numFmtId="0" fontId="22" fillId="0" borderId="4" xfId="0" applyFont="1" applyFill="1" applyBorder="1" applyAlignment="1" applyProtection="1">
      <alignment horizontal="center" vertical="center" wrapText="1"/>
      <protection locked="0" hidden="1"/>
    </xf>
    <xf numFmtId="0" fontId="22" fillId="0" borderId="9" xfId="0" applyFont="1" applyBorder="1" applyAlignment="1" applyProtection="1">
      <alignment horizontal="left" vertical="center" wrapText="1"/>
      <protection locked="0" hidden="1"/>
    </xf>
    <xf numFmtId="0" fontId="22" fillId="0" borderId="3" xfId="0" applyFont="1" applyBorder="1" applyAlignment="1" applyProtection="1">
      <alignment horizontal="left" vertical="center" wrapText="1"/>
      <protection locked="0" hidden="1"/>
    </xf>
    <xf numFmtId="0" fontId="22" fillId="0" borderId="6" xfId="0" applyFont="1" applyBorder="1" applyAlignment="1" applyProtection="1">
      <alignment horizontal="left" vertical="center" wrapText="1"/>
      <protection locked="0" hidden="1"/>
    </xf>
    <xf numFmtId="0" fontId="22" fillId="0" borderId="7" xfId="0" applyFont="1" applyBorder="1" applyAlignment="1" applyProtection="1">
      <alignment horizontal="left" vertical="center" wrapText="1"/>
      <protection locked="0"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7" fillId="0" borderId="4" xfId="0" applyFont="1" applyBorder="1" applyAlignment="1" applyProtection="1">
      <alignment horizontal="center" vertical="top" wrapText="1"/>
      <protection hidden="1"/>
    </xf>
    <xf numFmtId="14" fontId="7" fillId="0" borderId="4" xfId="0" applyNumberFormat="1" applyFont="1" applyFill="1" applyBorder="1" applyAlignment="1" applyProtection="1">
      <alignment horizontal="left" vertical="top"/>
      <protection hidden="1"/>
    </xf>
    <xf numFmtId="0" fontId="7" fillId="0" borderId="0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8" xfId="0" applyFont="1" applyBorder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7" xfId="0" applyFont="1" applyBorder="1" applyAlignment="1" applyProtection="1">
      <alignment horizontal="left" vertical="top" wrapText="1"/>
      <protection hidden="1"/>
    </xf>
    <xf numFmtId="14" fontId="12" fillId="0" borderId="0" xfId="0" applyNumberFormat="1" applyFont="1" applyBorder="1" applyAlignment="1" applyProtection="1">
      <alignment horizontal="center"/>
      <protection hidden="1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4" fillId="0" borderId="1" xfId="0" applyFont="1" applyBorder="1" applyAlignment="1" applyProtection="1">
      <alignment horizontal="left" vertical="center" wrapText="1" indent="1"/>
      <protection hidden="1"/>
    </xf>
    <xf numFmtId="0" fontId="14" fillId="0" borderId="0" xfId="0" applyFont="1" applyBorder="1" applyAlignment="1" applyProtection="1">
      <alignment horizontal="left" vertical="center" wrapText="1" indent="1"/>
      <protection hidden="1"/>
    </xf>
    <xf numFmtId="0" fontId="14" fillId="0" borderId="2" xfId="0" applyFont="1" applyBorder="1" applyAlignment="1" applyProtection="1">
      <alignment horizontal="left" vertical="center" wrapText="1" indent="1"/>
      <protection hidden="1"/>
    </xf>
    <xf numFmtId="0" fontId="14" fillId="0" borderId="8" xfId="0" applyFont="1" applyBorder="1" applyAlignment="1" applyProtection="1">
      <alignment horizontal="left" vertical="center" wrapText="1" indent="1"/>
      <protection hidden="1"/>
    </xf>
    <xf numFmtId="0" fontId="14" fillId="0" borderId="6" xfId="0" applyFont="1" applyBorder="1" applyAlignment="1" applyProtection="1">
      <alignment horizontal="left" vertical="center" wrapText="1" indent="1"/>
      <protection hidden="1"/>
    </xf>
    <xf numFmtId="0" fontId="14" fillId="0" borderId="7" xfId="0" applyFont="1" applyBorder="1" applyAlignment="1" applyProtection="1">
      <alignment horizontal="left" vertical="center" wrapText="1" indent="1"/>
      <protection hidden="1"/>
    </xf>
    <xf numFmtId="0" fontId="7" fillId="0" borderId="5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8" xfId="0" applyFont="1" applyBorder="1"/>
    <xf numFmtId="0" fontId="0" fillId="0" borderId="6" xfId="0" applyFont="1" applyBorder="1"/>
    <xf numFmtId="0" fontId="0" fillId="0" borderId="7" xfId="0" applyFont="1" applyBorder="1"/>
    <xf numFmtId="0" fontId="96" fillId="6" borderId="12" xfId="0" applyFont="1" applyFill="1" applyBorder="1" applyAlignment="1" applyProtection="1">
      <alignment horizontal="center" vertical="center"/>
      <protection hidden="1"/>
    </xf>
    <xf numFmtId="0" fontId="25" fillId="0" borderId="12" xfId="0" applyFont="1" applyBorder="1" applyAlignment="1" applyProtection="1">
      <alignment horizontal="center" vertical="top"/>
      <protection hidden="1"/>
    </xf>
    <xf numFmtId="0" fontId="25" fillId="0" borderId="12" xfId="0" applyFont="1" applyBorder="1" applyAlignment="1" applyProtection="1">
      <alignment horizontal="left" vertical="top"/>
      <protection hidden="1"/>
    </xf>
    <xf numFmtId="0" fontId="22" fillId="0" borderId="6" xfId="0" applyFont="1" applyFill="1" applyBorder="1" applyAlignment="1" applyProtection="1">
      <alignment horizontal="center" vertical="top"/>
      <protection hidden="1"/>
    </xf>
    <xf numFmtId="14" fontId="22" fillId="0" borderId="6" xfId="0" applyNumberFormat="1" applyFont="1" applyFill="1" applyBorder="1" applyAlignment="1" applyProtection="1">
      <alignment horizontal="center" vertical="top"/>
      <protection hidden="1"/>
    </xf>
    <xf numFmtId="0" fontId="89" fillId="0" borderId="0" xfId="0" applyFont="1" applyAlignment="1">
      <alignment horizontal="left" vertical="top" wrapText="1"/>
    </xf>
    <xf numFmtId="17" fontId="61" fillId="0" borderId="0" xfId="1" applyNumberFormat="1" applyFont="1" applyFill="1" applyAlignment="1" applyProtection="1">
      <alignment horizontal="center" vertical="top"/>
      <protection hidden="1"/>
    </xf>
    <xf numFmtId="17" fontId="103" fillId="2" borderId="0" xfId="0" applyNumberFormat="1" applyFont="1" applyFill="1" applyAlignment="1" applyProtection="1">
      <alignment horizontal="center" vertical="top"/>
      <protection hidden="1"/>
    </xf>
    <xf numFmtId="0" fontId="30" fillId="0" borderId="0" xfId="0" applyFont="1" applyAlignment="1" applyProtection="1">
      <alignment horizontal="center" vertical="top"/>
      <protection hidden="1"/>
    </xf>
    <xf numFmtId="0" fontId="25" fillId="0" borderId="6" xfId="0" applyFont="1" applyBorder="1" applyAlignment="1" applyProtection="1">
      <alignment horizontal="left" vertical="top"/>
      <protection hidden="1"/>
    </xf>
    <xf numFmtId="0" fontId="25" fillId="0" borderId="6" xfId="0" applyFont="1" applyBorder="1" applyAlignment="1" applyProtection="1">
      <alignment horizontal="left" vertical="top" indent="1"/>
      <protection hidden="1"/>
    </xf>
    <xf numFmtId="0" fontId="25" fillId="0" borderId="12" xfId="0" applyFont="1" applyBorder="1" applyAlignment="1" applyProtection="1">
      <alignment horizontal="left" vertical="top" indent="1"/>
      <protection hidden="1"/>
    </xf>
    <xf numFmtId="0" fontId="2" fillId="4" borderId="0" xfId="0" applyFont="1" applyFill="1" applyAlignment="1" applyProtection="1">
      <alignment horizontal="center" vertical="top" wrapText="1"/>
      <protection hidden="1"/>
    </xf>
    <xf numFmtId="0" fontId="25" fillId="0" borderId="12" xfId="0" applyFont="1" applyBorder="1" applyAlignment="1" applyProtection="1">
      <alignment horizontal="right" vertical="top" indent="1"/>
      <protection hidden="1"/>
    </xf>
    <xf numFmtId="0" fontId="25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Protection="1">
      <protection hidden="1"/>
    </xf>
    <xf numFmtId="0" fontId="42" fillId="0" borderId="5" xfId="0" applyFont="1" applyBorder="1" applyAlignment="1" applyProtection="1">
      <alignment horizontal="left" vertical="top" wrapText="1"/>
      <protection hidden="1"/>
    </xf>
    <xf numFmtId="0" fontId="42" fillId="0" borderId="9" xfId="0" applyFont="1" applyBorder="1" applyAlignment="1" applyProtection="1">
      <alignment horizontal="left" vertical="top" wrapText="1"/>
      <protection hidden="1"/>
    </xf>
    <xf numFmtId="0" fontId="42" fillId="0" borderId="3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justify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28">
    <dxf>
      <font>
        <condense val="0"/>
        <extend val="0"/>
        <color indexed="9"/>
      </font>
    </dxf>
    <dxf>
      <font>
        <condense val="0"/>
        <extend val="0"/>
        <color indexed="55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376</xdr:row>
      <xdr:rowOff>0</xdr:rowOff>
    </xdr:from>
    <xdr:to>
      <xdr:col>56</xdr:col>
      <xdr:colOff>95250</xdr:colOff>
      <xdr:row>376</xdr:row>
      <xdr:rowOff>0</xdr:rowOff>
    </xdr:to>
    <xdr:sp macro="" textlink="">
      <xdr:nvSpPr>
        <xdr:cNvPr id="10315" name="Line 120"/>
        <xdr:cNvSpPr>
          <a:spLocks noChangeShapeType="1"/>
        </xdr:cNvSpPr>
      </xdr:nvSpPr>
      <xdr:spPr bwMode="auto">
        <a:xfrm>
          <a:off x="47625" y="65141475"/>
          <a:ext cx="64579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375</xdr:row>
      <xdr:rowOff>0</xdr:rowOff>
    </xdr:from>
    <xdr:to>
      <xdr:col>56</xdr:col>
      <xdr:colOff>95250</xdr:colOff>
      <xdr:row>375</xdr:row>
      <xdr:rowOff>0</xdr:rowOff>
    </xdr:to>
    <xdr:sp macro="" textlink="">
      <xdr:nvSpPr>
        <xdr:cNvPr id="10316" name="Line 121"/>
        <xdr:cNvSpPr>
          <a:spLocks noChangeShapeType="1"/>
        </xdr:cNvSpPr>
      </xdr:nvSpPr>
      <xdr:spPr bwMode="auto">
        <a:xfrm>
          <a:off x="47625" y="65141475"/>
          <a:ext cx="64579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377</xdr:row>
      <xdr:rowOff>0</xdr:rowOff>
    </xdr:from>
    <xdr:to>
      <xdr:col>56</xdr:col>
      <xdr:colOff>95250</xdr:colOff>
      <xdr:row>377</xdr:row>
      <xdr:rowOff>0</xdr:rowOff>
    </xdr:to>
    <xdr:sp macro="" textlink="">
      <xdr:nvSpPr>
        <xdr:cNvPr id="10317" name="Line 123"/>
        <xdr:cNvSpPr>
          <a:spLocks noChangeShapeType="1"/>
        </xdr:cNvSpPr>
      </xdr:nvSpPr>
      <xdr:spPr bwMode="auto">
        <a:xfrm>
          <a:off x="47625" y="65141475"/>
          <a:ext cx="64579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377</xdr:row>
      <xdr:rowOff>200025</xdr:rowOff>
    </xdr:from>
    <xdr:to>
      <xdr:col>56</xdr:col>
      <xdr:colOff>95250</xdr:colOff>
      <xdr:row>377</xdr:row>
      <xdr:rowOff>200025</xdr:rowOff>
    </xdr:to>
    <xdr:sp macro="" textlink="">
      <xdr:nvSpPr>
        <xdr:cNvPr id="10318" name="Line 123"/>
        <xdr:cNvSpPr>
          <a:spLocks noChangeShapeType="1"/>
        </xdr:cNvSpPr>
      </xdr:nvSpPr>
      <xdr:spPr bwMode="auto">
        <a:xfrm>
          <a:off x="47625" y="65141475"/>
          <a:ext cx="64579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470</xdr:row>
      <xdr:rowOff>0</xdr:rowOff>
    </xdr:from>
    <xdr:to>
      <xdr:col>56</xdr:col>
      <xdr:colOff>95250</xdr:colOff>
      <xdr:row>470</xdr:row>
      <xdr:rowOff>0</xdr:rowOff>
    </xdr:to>
    <xdr:sp macro="" textlink="">
      <xdr:nvSpPr>
        <xdr:cNvPr id="9800" name="Line 120"/>
        <xdr:cNvSpPr>
          <a:spLocks noChangeShapeType="1"/>
        </xdr:cNvSpPr>
      </xdr:nvSpPr>
      <xdr:spPr bwMode="auto">
        <a:xfrm>
          <a:off x="47625" y="862107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469</xdr:row>
      <xdr:rowOff>0</xdr:rowOff>
    </xdr:from>
    <xdr:to>
      <xdr:col>56</xdr:col>
      <xdr:colOff>95250</xdr:colOff>
      <xdr:row>469</xdr:row>
      <xdr:rowOff>0</xdr:rowOff>
    </xdr:to>
    <xdr:sp macro="" textlink="">
      <xdr:nvSpPr>
        <xdr:cNvPr id="9801" name="Line 121"/>
        <xdr:cNvSpPr>
          <a:spLocks noChangeShapeType="1"/>
        </xdr:cNvSpPr>
      </xdr:nvSpPr>
      <xdr:spPr bwMode="auto">
        <a:xfrm>
          <a:off x="47625" y="860202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0</xdr:rowOff>
    </xdr:from>
    <xdr:to>
      <xdr:col>56</xdr:col>
      <xdr:colOff>95250</xdr:colOff>
      <xdr:row>471</xdr:row>
      <xdr:rowOff>0</xdr:rowOff>
    </xdr:to>
    <xdr:sp macro="" textlink="">
      <xdr:nvSpPr>
        <xdr:cNvPr id="9802" name="Line 123"/>
        <xdr:cNvSpPr>
          <a:spLocks noChangeShapeType="1"/>
        </xdr:cNvSpPr>
      </xdr:nvSpPr>
      <xdr:spPr bwMode="auto">
        <a:xfrm>
          <a:off x="47625" y="864108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200025</xdr:rowOff>
    </xdr:from>
    <xdr:to>
      <xdr:col>56</xdr:col>
      <xdr:colOff>95250</xdr:colOff>
      <xdr:row>471</xdr:row>
      <xdr:rowOff>200025</xdr:rowOff>
    </xdr:to>
    <xdr:sp macro="" textlink="">
      <xdr:nvSpPr>
        <xdr:cNvPr id="9803" name="Line 123"/>
        <xdr:cNvSpPr>
          <a:spLocks noChangeShapeType="1"/>
        </xdr:cNvSpPr>
      </xdr:nvSpPr>
      <xdr:spPr bwMode="auto">
        <a:xfrm>
          <a:off x="47625" y="8661082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autoPageBreaks="0" fitToPage="1"/>
  </sheetPr>
  <dimension ref="A1:X246"/>
  <sheetViews>
    <sheetView showZeros="0" tabSelected="1" showOutlineSymbols="0" view="pageBreakPreview" zoomScaleSheetLayoutView="100" workbookViewId="0">
      <selection activeCell="H4" sqref="H4:I15"/>
    </sheetView>
  </sheetViews>
  <sheetFormatPr defaultRowHeight="12.75"/>
  <cols>
    <col min="1" max="1" width="26.5703125" style="2" customWidth="1"/>
    <col min="2" max="2" width="8.85546875" style="2" customWidth="1"/>
    <col min="3" max="3" width="7.5703125" style="2" customWidth="1"/>
    <col min="4" max="4" width="5.85546875" style="2" customWidth="1"/>
    <col min="5" max="5" width="18.5703125" style="2" customWidth="1"/>
    <col min="6" max="6" width="7.42578125" style="2" customWidth="1"/>
    <col min="7" max="7" width="3.85546875" style="2" bestFit="1" customWidth="1"/>
    <col min="8" max="8" width="4.7109375" style="2" customWidth="1"/>
    <col min="9" max="9" width="32.28515625" style="2" customWidth="1"/>
    <col min="10" max="10" width="11.140625" style="2" hidden="1" customWidth="1"/>
    <col min="11" max="11" width="6.140625" style="108" hidden="1" customWidth="1"/>
    <col min="12" max="12" width="30.28515625" style="90" hidden="1" customWidth="1"/>
    <col min="13" max="13" width="21.140625" style="89" hidden="1" customWidth="1"/>
    <col min="14" max="14" width="12.28515625" style="92" hidden="1" customWidth="1"/>
    <col min="15" max="15" width="9.85546875" style="2" hidden="1" customWidth="1"/>
    <col min="16" max="16" width="8" style="2" hidden="1" customWidth="1"/>
    <col min="17" max="17" width="13.28515625" style="2" hidden="1" customWidth="1"/>
    <col min="18" max="18" width="4.5703125" style="2" hidden="1" customWidth="1"/>
    <col min="19" max="22" width="9.140625" style="2" hidden="1" customWidth="1"/>
    <col min="23" max="23" width="0" style="2" hidden="1" customWidth="1"/>
    <col min="24" max="16384" width="9.140625" style="2"/>
  </cols>
  <sheetData>
    <row r="1" spans="1:20" ht="15.75" customHeight="1">
      <c r="A1" s="701" t="str">
        <f>A99</f>
        <v>Введите данные в ячейки, выделенные цветом</v>
      </c>
      <c r="B1" s="702"/>
      <c r="C1" s="702"/>
      <c r="D1" s="702"/>
      <c r="E1" s="702"/>
      <c r="F1" s="702"/>
      <c r="G1" s="702"/>
      <c r="H1" s="702"/>
      <c r="I1" s="702"/>
      <c r="J1" s="703"/>
      <c r="K1" s="355"/>
    </row>
    <row r="2" spans="1:20" ht="13.5" customHeight="1">
      <c r="A2" s="704"/>
      <c r="B2" s="705"/>
      <c r="C2" s="705"/>
      <c r="D2" s="705"/>
      <c r="E2" s="705"/>
      <c r="F2" s="705"/>
      <c r="G2" s="705"/>
      <c r="H2" s="705"/>
      <c r="I2" s="705"/>
      <c r="J2" s="706"/>
      <c r="K2" s="355"/>
    </row>
    <row r="3" spans="1:20" ht="63" customHeight="1" thickBot="1">
      <c r="A3" s="614"/>
      <c r="B3" s="615"/>
      <c r="C3" s="615"/>
      <c r="D3" s="615"/>
      <c r="E3" s="615"/>
      <c r="F3" s="615"/>
      <c r="G3" s="615"/>
      <c r="H3" s="615"/>
      <c r="I3" s="646" t="s">
        <v>854</v>
      </c>
      <c r="J3" s="621"/>
      <c r="K3" s="356"/>
      <c r="L3" s="367" t="s">
        <v>44</v>
      </c>
    </row>
    <row r="4" spans="1:20" ht="30" thickTop="1" thickBot="1">
      <c r="A4" s="461" t="s">
        <v>695</v>
      </c>
      <c r="B4" s="710">
        <v>2</v>
      </c>
      <c r="C4" s="711"/>
      <c r="D4" s="619"/>
      <c r="E4" s="620" t="str">
        <f t="shared" ref="E4:E16" si="0">VLOOKUP(A102,$A$102:$H$114,$B$4+1)</f>
        <v>г. Тверь</v>
      </c>
      <c r="F4" s="619"/>
      <c r="G4" s="455"/>
      <c r="H4" s="709" t="s">
        <v>840</v>
      </c>
      <c r="I4" s="709"/>
      <c r="J4" s="456"/>
      <c r="K4" s="357"/>
      <c r="L4" s="368" t="s">
        <v>598</v>
      </c>
      <c r="M4" s="369"/>
      <c r="N4" s="370"/>
      <c r="O4" s="371" t="s">
        <v>373</v>
      </c>
      <c r="P4" s="371" t="s">
        <v>76</v>
      </c>
      <c r="Q4" s="369"/>
      <c r="R4" s="403" t="s">
        <v>8</v>
      </c>
    </row>
    <row r="5" spans="1:20" ht="11.1" customHeight="1">
      <c r="A5" s="457"/>
      <c r="B5" s="454"/>
      <c r="C5" s="454"/>
      <c r="D5" s="619"/>
      <c r="E5" s="620" t="str">
        <f t="shared" si="0"/>
        <v>г. Вышний Волочек</v>
      </c>
      <c r="F5" s="619"/>
      <c r="G5" s="167"/>
      <c r="H5" s="709"/>
      <c r="I5" s="709"/>
      <c r="J5" s="456"/>
      <c r="K5" s="357"/>
      <c r="L5" s="372" t="str">
        <f>IF(L21="учителя",M23,M24)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M5" s="156"/>
      <c r="N5" s="164"/>
      <c r="O5" s="373">
        <f>IF($L$21="учителя",O23,O24)</f>
        <v>920</v>
      </c>
      <c r="P5" s="373">
        <f>IF($L$21="учителя",P23,P24)</f>
        <v>1710</v>
      </c>
      <c r="R5" s="400">
        <f>IF(I22=N13,IF(AND(I23="нет",I24="да"),4,VLOOKUP(L7,Q8:R11,2)),5)</f>
        <v>3</v>
      </c>
    </row>
    <row r="6" spans="1:20" ht="11.1" customHeight="1">
      <c r="A6" s="457"/>
      <c r="B6" s="454"/>
      <c r="C6" s="454"/>
      <c r="D6" s="619"/>
      <c r="E6" s="620" t="str">
        <f t="shared" si="0"/>
        <v>г. Торжок</v>
      </c>
      <c r="F6" s="619"/>
      <c r="G6" s="167"/>
      <c r="H6" s="709"/>
      <c r="I6" s="709"/>
      <c r="J6" s="456"/>
      <c r="K6" s="357"/>
      <c r="L6" s="375"/>
      <c r="M6" s="156"/>
      <c r="N6" s="164"/>
      <c r="O6" s="8"/>
      <c r="P6" s="8"/>
      <c r="R6" s="374"/>
    </row>
    <row r="7" spans="1:20" ht="11.1" customHeight="1">
      <c r="A7" s="457"/>
      <c r="B7" s="454"/>
      <c r="C7" s="454"/>
      <c r="D7" s="619"/>
      <c r="E7" s="620" t="str">
        <f t="shared" si="0"/>
        <v>Бологовский район</v>
      </c>
      <c r="F7" s="619"/>
      <c r="G7" s="167"/>
      <c r="H7" s="709"/>
      <c r="I7" s="709"/>
      <c r="J7" s="456"/>
      <c r="K7" s="357"/>
      <c r="L7" s="401" t="str">
        <f>CONCATENATE(L8,L9,L10,L11)</f>
        <v>с учетом результатов основного государственного экзамена (ОГЭ) 
и единого государственного экзамена (ЕГЭ)</v>
      </c>
      <c r="M7" s="156"/>
      <c r="N7" s="164" t="s">
        <v>604</v>
      </c>
      <c r="O7" s="376" t="s">
        <v>373</v>
      </c>
      <c r="P7" s="376" t="s">
        <v>76</v>
      </c>
      <c r="R7" s="374"/>
    </row>
    <row r="8" spans="1:20" ht="11.1" customHeight="1">
      <c r="A8" s="457"/>
      <c r="B8" s="454"/>
      <c r="C8" s="454"/>
      <c r="D8" s="619"/>
      <c r="E8" s="620" t="str">
        <f t="shared" si="0"/>
        <v>Вышневолоцкий район</v>
      </c>
      <c r="F8" s="619"/>
      <c r="G8" s="167"/>
      <c r="H8" s="709"/>
      <c r="I8" s="709"/>
      <c r="J8" s="456"/>
      <c r="K8" s="357"/>
      <c r="L8" s="372" t="str">
        <f>IF(AND($I$23="нет",$I$24="нет"),Q8,"")</f>
        <v/>
      </c>
      <c r="M8" s="396"/>
      <c r="N8" s="443" t="s">
        <v>630</v>
      </c>
      <c r="O8" s="376">
        <f>O10-100</f>
        <v>820</v>
      </c>
      <c r="P8" s="376">
        <f>P10-200</f>
        <v>1510</v>
      </c>
      <c r="Q8" s="409" t="s">
        <v>634</v>
      </c>
      <c r="R8" s="397">
        <v>1</v>
      </c>
      <c r="T8" s="377"/>
    </row>
    <row r="9" spans="1:20" ht="11.1" customHeight="1">
      <c r="A9" s="457"/>
      <c r="B9" s="454"/>
      <c r="C9" s="454"/>
      <c r="D9" s="619"/>
      <c r="E9" s="620" t="str">
        <f t="shared" si="0"/>
        <v>Калининский район</v>
      </c>
      <c r="F9" s="619"/>
      <c r="G9" s="167"/>
      <c r="H9" s="709"/>
      <c r="I9" s="709"/>
      <c r="J9" s="456"/>
      <c r="K9" s="357"/>
      <c r="L9" s="372" t="str">
        <f>IF(AND($I$23="да",$I$24="нет"),Q9,"")</f>
        <v/>
      </c>
      <c r="M9" s="396"/>
      <c r="N9" s="443" t="s">
        <v>631</v>
      </c>
      <c r="O9" s="376">
        <f>O11</f>
        <v>870</v>
      </c>
      <c r="P9" s="376">
        <f>P11</f>
        <v>1610</v>
      </c>
      <c r="Q9" s="410" t="s">
        <v>633</v>
      </c>
      <c r="R9" s="378">
        <v>2</v>
      </c>
      <c r="T9" s="377"/>
    </row>
    <row r="10" spans="1:20" ht="11.1" customHeight="1">
      <c r="A10" s="457"/>
      <c r="B10" s="454"/>
      <c r="C10" s="454"/>
      <c r="D10" s="619"/>
      <c r="E10" s="620" t="str">
        <f t="shared" si="0"/>
        <v>Конаковский район</v>
      </c>
      <c r="F10" s="619"/>
      <c r="G10" s="167"/>
      <c r="H10" s="709"/>
      <c r="I10" s="709"/>
      <c r="J10" s="456"/>
      <c r="K10" s="357"/>
      <c r="L10" s="372" t="str">
        <f>IF(AND($I$23="да",$I$24="да"),Q10,"")</f>
        <v>с учетом результатов основного государственного экзамена (ОГЭ) 
и единого государственного экзамена (ЕГЭ)</v>
      </c>
      <c r="M10" s="396"/>
      <c r="N10" s="443" t="s">
        <v>632</v>
      </c>
      <c r="O10" s="379">
        <v>920</v>
      </c>
      <c r="P10" s="379">
        <v>1710</v>
      </c>
      <c r="Q10" s="409" t="s">
        <v>635</v>
      </c>
      <c r="R10" s="378">
        <v>3</v>
      </c>
      <c r="T10" s="377"/>
    </row>
    <row r="11" spans="1:20" ht="11.1" customHeight="1">
      <c r="A11" s="457"/>
      <c r="B11" s="454"/>
      <c r="C11" s="454"/>
      <c r="D11" s="619"/>
      <c r="E11" s="620" t="str">
        <f t="shared" si="0"/>
        <v>Кувшиновский район</v>
      </c>
      <c r="F11" s="619"/>
      <c r="G11" s="167"/>
      <c r="H11" s="709"/>
      <c r="I11" s="709"/>
      <c r="J11" s="456"/>
      <c r="K11" s="357"/>
      <c r="L11" s="372" t="str">
        <f>IF(AND($I$23="нет",$I$24="да"),Q11,"")</f>
        <v/>
      </c>
      <c r="M11" s="396"/>
      <c r="N11" s="377" t="s">
        <v>174</v>
      </c>
      <c r="O11" s="376">
        <f>O10-50</f>
        <v>870</v>
      </c>
      <c r="P11" s="376">
        <f>P10-100</f>
        <v>1610</v>
      </c>
      <c r="Q11" s="410" t="s">
        <v>170</v>
      </c>
      <c r="R11" s="378">
        <v>4</v>
      </c>
      <c r="T11" s="377"/>
    </row>
    <row r="12" spans="1:20" ht="11.1" customHeight="1">
      <c r="A12" s="457"/>
      <c r="B12" s="454"/>
      <c r="C12" s="454"/>
      <c r="D12" s="619"/>
      <c r="E12" s="620" t="str">
        <f t="shared" si="0"/>
        <v>Лихославльский район</v>
      </c>
      <c r="F12" s="619"/>
      <c r="G12" s="167"/>
      <c r="H12" s="709"/>
      <c r="I12" s="709"/>
      <c r="J12" s="456"/>
      <c r="K12" s="357"/>
      <c r="L12" s="380" t="s">
        <v>597</v>
      </c>
      <c r="M12" s="381">
        <f>COUNTIF(I23:I24,"да")</f>
        <v>2</v>
      </c>
      <c r="N12" s="164"/>
      <c r="O12" s="8"/>
      <c r="P12" s="8"/>
      <c r="R12" s="374"/>
    </row>
    <row r="13" spans="1:20" ht="11.1" customHeight="1">
      <c r="A13" s="457"/>
      <c r="B13" s="454"/>
      <c r="C13" s="454"/>
      <c r="D13" s="619"/>
      <c r="E13" s="620" t="str">
        <f t="shared" si="0"/>
        <v>Спировский район</v>
      </c>
      <c r="F13" s="619"/>
      <c r="G13" s="167"/>
      <c r="H13" s="709"/>
      <c r="I13" s="709"/>
      <c r="J13" s="456"/>
      <c r="K13" s="357"/>
      <c r="L13" s="382"/>
      <c r="M13" s="156"/>
      <c r="N13" s="383" t="s">
        <v>599</v>
      </c>
      <c r="O13" s="384"/>
      <c r="P13" s="384"/>
      <c r="Q13" s="404" t="s">
        <v>419</v>
      </c>
      <c r="R13" s="385"/>
    </row>
    <row r="14" spans="1:20" ht="9" customHeight="1">
      <c r="A14" s="458"/>
      <c r="B14" s="167"/>
      <c r="C14" s="454"/>
      <c r="D14" s="619"/>
      <c r="E14" s="620" t="str">
        <f t="shared" si="0"/>
        <v>Торжокский район</v>
      </c>
      <c r="F14" s="619"/>
      <c r="G14" s="167"/>
      <c r="H14" s="709"/>
      <c r="I14" s="709"/>
      <c r="J14" s="456"/>
      <c r="K14" s="357"/>
      <c r="L14" s="382"/>
      <c r="M14" s="156"/>
      <c r="N14" s="383" t="s">
        <v>562</v>
      </c>
      <c r="O14" s="384">
        <v>750</v>
      </c>
      <c r="P14" s="384">
        <v>1510</v>
      </c>
      <c r="Q14" s="404" t="s">
        <v>564</v>
      </c>
      <c r="R14" s="385" t="s">
        <v>9</v>
      </c>
    </row>
    <row r="15" spans="1:20" ht="12.75" customHeight="1">
      <c r="A15" s="457"/>
      <c r="B15" s="167"/>
      <c r="C15" s="454"/>
      <c r="D15" s="619"/>
      <c r="E15" s="620" t="str">
        <f t="shared" si="0"/>
        <v>Удомельский район</v>
      </c>
      <c r="F15" s="619"/>
      <c r="G15" s="167"/>
      <c r="H15" s="709"/>
      <c r="I15" s="709"/>
      <c r="J15" s="456"/>
      <c r="K15" s="357"/>
      <c r="L15" s="382"/>
      <c r="M15" s="156"/>
      <c r="N15" s="383" t="s">
        <v>569</v>
      </c>
      <c r="O15" s="384">
        <v>710</v>
      </c>
      <c r="P15" s="384">
        <v>1450</v>
      </c>
      <c r="Q15" s="404" t="s">
        <v>565</v>
      </c>
      <c r="R15" s="385" t="s">
        <v>10</v>
      </c>
    </row>
    <row r="16" spans="1:20" ht="11.1" customHeight="1">
      <c r="A16" s="457"/>
      <c r="B16" s="167"/>
      <c r="C16" s="167"/>
      <c r="D16" s="619"/>
      <c r="E16" s="620" t="str">
        <f t="shared" si="0"/>
        <v>Фировский район</v>
      </c>
      <c r="F16" s="619"/>
      <c r="G16" s="167"/>
      <c r="H16" s="692"/>
      <c r="I16" s="692"/>
      <c r="J16" s="693"/>
      <c r="K16" s="358"/>
      <c r="L16" s="382"/>
      <c r="M16" s="156"/>
      <c r="N16" s="383" t="s">
        <v>595</v>
      </c>
      <c r="O16" s="376">
        <v>820</v>
      </c>
      <c r="P16" s="376">
        <v>1510</v>
      </c>
      <c r="Q16" s="404" t="s">
        <v>596</v>
      </c>
      <c r="R16" s="385" t="s">
        <v>11</v>
      </c>
    </row>
    <row r="17" spans="1:24" ht="11.1" customHeight="1">
      <c r="A17" s="457"/>
      <c r="B17" s="167"/>
      <c r="C17" s="167"/>
      <c r="D17" s="619"/>
      <c r="E17" s="620" t="str">
        <f>VLOOKUP(A115,$A$102:$H$115,$B$4+1)</f>
        <v>ЗАТО Озерный</v>
      </c>
      <c r="F17" s="619"/>
      <c r="G17" s="167"/>
      <c r="H17" s="358"/>
      <c r="I17" s="358"/>
      <c r="J17" s="459"/>
      <c r="K17" s="358"/>
      <c r="L17" s="382"/>
      <c r="M17" s="156"/>
      <c r="N17" s="383"/>
      <c r="O17" s="376"/>
      <c r="P17" s="376"/>
      <c r="Q17" s="404"/>
      <c r="R17" s="385"/>
    </row>
    <row r="18" spans="1:24" ht="11.1" customHeight="1">
      <c r="A18" s="457"/>
      <c r="B18" s="167"/>
      <c r="C18" s="167"/>
      <c r="D18" s="619"/>
      <c r="E18" s="620">
        <f>VLOOKUP(A116,$A$102:$H$116,$B$4+1)</f>
        <v>0</v>
      </c>
      <c r="F18" s="619"/>
      <c r="G18" s="167"/>
      <c r="H18" s="358"/>
      <c r="I18" s="358"/>
      <c r="J18" s="459"/>
      <c r="K18" s="358"/>
      <c r="L18" s="382"/>
      <c r="M18" s="156"/>
      <c r="N18" s="383"/>
      <c r="O18" s="376"/>
      <c r="P18" s="376"/>
      <c r="Q18" s="404"/>
      <c r="R18" s="385"/>
    </row>
    <row r="19" spans="1:24" ht="10.5" customHeight="1">
      <c r="A19" s="457"/>
      <c r="B19" s="167"/>
      <c r="C19" s="167"/>
      <c r="D19" s="167"/>
      <c r="E19" s="616"/>
      <c r="F19" s="167"/>
      <c r="G19" s="167"/>
      <c r="H19" s="167"/>
      <c r="I19" s="167"/>
      <c r="J19" s="178"/>
      <c r="K19" s="167"/>
      <c r="L19" s="382"/>
      <c r="M19" s="156"/>
      <c r="N19" s="383" t="s">
        <v>570</v>
      </c>
      <c r="O19" s="444">
        <v>800</v>
      </c>
      <c r="P19" s="444">
        <v>1460</v>
      </c>
      <c r="Q19" s="404" t="s">
        <v>566</v>
      </c>
      <c r="R19" s="385" t="s">
        <v>12</v>
      </c>
    </row>
    <row r="20" spans="1:24" ht="15" hidden="1" customHeight="1">
      <c r="A20" s="694" t="s">
        <v>575</v>
      </c>
      <c r="B20" s="695"/>
      <c r="C20" s="695"/>
      <c r="D20" s="695"/>
      <c r="E20" s="695"/>
      <c r="F20" s="695"/>
      <c r="G20" s="695"/>
      <c r="H20" s="695"/>
      <c r="I20" s="695"/>
      <c r="J20" s="696"/>
      <c r="K20" s="359"/>
      <c r="L20" s="382"/>
      <c r="M20" s="156"/>
      <c r="N20" s="383" t="s">
        <v>568</v>
      </c>
      <c r="O20" s="384">
        <v>840</v>
      </c>
      <c r="P20" s="384">
        <v>1640</v>
      </c>
      <c r="Q20" s="404" t="s">
        <v>563</v>
      </c>
      <c r="R20" s="385" t="s">
        <v>13</v>
      </c>
    </row>
    <row r="21" spans="1:24" ht="11.1" hidden="1" customHeight="1">
      <c r="A21" s="155"/>
      <c r="B21" s="8"/>
      <c r="C21" s="8"/>
      <c r="D21" s="8"/>
      <c r="E21" s="303"/>
      <c r="F21" s="8"/>
      <c r="G21" s="8"/>
      <c r="H21" s="8"/>
      <c r="I21" s="8"/>
      <c r="J21" s="163"/>
      <c r="K21" s="167"/>
      <c r="L21" s="372" t="str">
        <f>VLOOKUP($I$22,$N$13:$Q$21,4)</f>
        <v>учителя</v>
      </c>
      <c r="M21" s="156"/>
      <c r="N21" s="383" t="s">
        <v>571</v>
      </c>
      <c r="O21" s="444">
        <v>870</v>
      </c>
      <c r="P21" s="444">
        <v>1580</v>
      </c>
      <c r="Q21" s="404" t="s">
        <v>567</v>
      </c>
      <c r="R21" s="385" t="s">
        <v>4</v>
      </c>
    </row>
    <row r="22" spans="1:24" ht="17.25" hidden="1" customHeight="1">
      <c r="A22" s="155"/>
      <c r="B22" s="213"/>
      <c r="C22" s="213"/>
      <c r="D22" s="213"/>
      <c r="E22" s="213"/>
      <c r="F22" s="213"/>
      <c r="G22" s="341" t="s">
        <v>561</v>
      </c>
      <c r="H22" s="213"/>
      <c r="I22" s="136" t="s">
        <v>599</v>
      </c>
      <c r="J22" s="163"/>
      <c r="K22" s="167"/>
      <c r="L22" s="386" t="s">
        <v>574</v>
      </c>
      <c r="M22" s="156"/>
      <c r="N22" s="376"/>
      <c r="O22" s="398" t="s">
        <v>7</v>
      </c>
      <c r="P22" s="8"/>
      <c r="R22" s="374"/>
    </row>
    <row r="23" spans="1:24" ht="15" hidden="1">
      <c r="A23" s="699" t="s">
        <v>629</v>
      </c>
      <c r="B23" s="700"/>
      <c r="C23" s="700"/>
      <c r="D23" s="700"/>
      <c r="E23" s="700"/>
      <c r="F23" s="8"/>
      <c r="G23" s="346" t="s">
        <v>537</v>
      </c>
      <c r="H23" s="8"/>
      <c r="I23" s="136" t="s">
        <v>638</v>
      </c>
      <c r="J23" s="163"/>
      <c r="K23" s="167"/>
      <c r="L23" s="387" t="s">
        <v>572</v>
      </c>
      <c r="M23" s="381" t="str">
        <f>"на "&amp;L21&amp;"  "&amp;L22&amp;"  "&amp;L7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N23" s="376"/>
      <c r="O23" s="381">
        <f>HLOOKUP(O7,N7:Q11,M12+2)</f>
        <v>920</v>
      </c>
      <c r="P23" s="381">
        <f>HLOOKUP(P7,O7:R11,M12+2)</f>
        <v>1710</v>
      </c>
      <c r="R23" s="374"/>
    </row>
    <row r="24" spans="1:24" ht="15.75" hidden="1" thickBot="1">
      <c r="A24" s="699"/>
      <c r="B24" s="700"/>
      <c r="C24" s="700"/>
      <c r="D24" s="700"/>
      <c r="E24" s="700"/>
      <c r="F24" s="8"/>
      <c r="G24" s="346" t="s">
        <v>536</v>
      </c>
      <c r="H24" s="8"/>
      <c r="I24" s="136" t="s">
        <v>638</v>
      </c>
      <c r="J24" s="163"/>
      <c r="K24" s="167"/>
      <c r="L24" s="388" t="s">
        <v>573</v>
      </c>
      <c r="M24" s="389" t="str">
        <f>"на "&amp;L21&amp;"  "&amp;L22&amp;" "&amp;O22</f>
        <v>на учителя   основной и старшей ступени среднего полного общего образования   без учета результатов государственной итоговой аттестации (ГИА) и единого государственного экзамена (ЕГЭ)</v>
      </c>
      <c r="N24" s="390"/>
      <c r="O24" s="389">
        <f>VLOOKUP($I$22,$N$13:$P$21,2)</f>
        <v>0</v>
      </c>
      <c r="P24" s="389">
        <f>VLOOKUP($I$22,$N$13:$P$21,3)</f>
        <v>0</v>
      </c>
      <c r="Q24" s="402"/>
      <c r="R24" s="391"/>
    </row>
    <row r="25" spans="1:24" ht="15.75" hidden="1" customHeight="1" thickTop="1">
      <c r="A25" s="300"/>
      <c r="B25" s="8"/>
      <c r="C25" s="8"/>
      <c r="D25" s="8"/>
      <c r="E25" s="303"/>
      <c r="F25" s="8"/>
      <c r="G25" s="8"/>
      <c r="H25" s="8"/>
      <c r="I25" s="8"/>
      <c r="J25" s="163"/>
      <c r="K25" s="167"/>
    </row>
    <row r="26" spans="1:24" ht="3.75" hidden="1" customHeight="1">
      <c r="A26" s="300"/>
      <c r="B26" s="8"/>
      <c r="C26" s="8"/>
      <c r="D26" s="8"/>
      <c r="E26" s="303"/>
      <c r="F26" s="8"/>
      <c r="G26" s="8"/>
      <c r="H26" s="8"/>
      <c r="I26" s="8"/>
      <c r="J26" s="163"/>
      <c r="K26" s="167"/>
      <c r="L26" s="304"/>
      <c r="M26" s="301"/>
      <c r="N26" s="302"/>
      <c r="O26" s="302"/>
    </row>
    <row r="27" spans="1:24" ht="15">
      <c r="A27" s="697" t="s">
        <v>339</v>
      </c>
      <c r="B27" s="698"/>
      <c r="C27" s="698"/>
      <c r="D27" s="698"/>
      <c r="E27" s="698"/>
      <c r="F27" s="698"/>
      <c r="G27" s="698"/>
      <c r="H27" s="698"/>
      <c r="I27" s="698"/>
      <c r="J27" s="463"/>
      <c r="K27" s="111"/>
    </row>
    <row r="28" spans="1:24">
      <c r="A28" s="155"/>
      <c r="B28" s="8"/>
      <c r="C28" s="8"/>
      <c r="D28" s="8"/>
      <c r="E28" s="8"/>
      <c r="F28" s="8"/>
      <c r="G28" s="8"/>
      <c r="H28" s="8"/>
      <c r="I28" s="8"/>
      <c r="J28" s="163"/>
      <c r="K28" s="167"/>
      <c r="L28" s="90" t="s">
        <v>445</v>
      </c>
      <c r="M28" s="89" t="s">
        <v>446</v>
      </c>
      <c r="N28" s="92" t="s">
        <v>447</v>
      </c>
    </row>
    <row r="29" spans="1:24" ht="15">
      <c r="A29" s="682" t="s">
        <v>340</v>
      </c>
      <c r="B29" s="683"/>
      <c r="C29" s="679"/>
      <c r="D29" s="679"/>
      <c r="E29" s="679"/>
      <c r="F29" s="679"/>
      <c r="G29" s="679"/>
      <c r="H29" s="679"/>
      <c r="I29" s="679"/>
      <c r="J29" s="163"/>
      <c r="K29" s="167"/>
      <c r="L29" s="91" t="str">
        <f>IF(LEN(M29)&gt;40,N29,M29)</f>
        <v/>
      </c>
      <c r="M29" s="89" t="str">
        <f>PROPER(TRIM(C29))</f>
        <v/>
      </c>
      <c r="N29" s="92" t="str">
        <f>IF(M29="","",LEFT(M29,(FIND(" ",M29)+1))&amp;"."&amp;MID(M29,FIND(" ",M29,FIND(" ",M29)+1)+1,1)&amp;".")</f>
        <v/>
      </c>
      <c r="P29" s="98">
        <f>LEN(C29)</f>
        <v>0</v>
      </c>
    </row>
    <row r="30" spans="1:24" ht="4.5" customHeight="1">
      <c r="A30" s="137"/>
      <c r="B30" s="75"/>
      <c r="C30" s="110"/>
      <c r="D30" s="110"/>
      <c r="E30" s="110"/>
      <c r="F30" s="110"/>
      <c r="G30" s="110"/>
      <c r="H30" s="110"/>
      <c r="I30" s="110"/>
      <c r="J30" s="163"/>
      <c r="K30" s="167"/>
    </row>
    <row r="31" spans="1:24" ht="15">
      <c r="A31" s="682" t="s">
        <v>341</v>
      </c>
      <c r="B31" s="683"/>
      <c r="C31" s="683"/>
      <c r="D31" s="686"/>
      <c r="E31" s="686"/>
      <c r="F31" s="686"/>
      <c r="G31" s="681"/>
      <c r="H31" s="681"/>
      <c r="I31" s="681"/>
      <c r="J31" s="163"/>
      <c r="K31" s="167"/>
      <c r="L31" s="91"/>
      <c r="X31" s="108"/>
    </row>
    <row r="32" spans="1:24" ht="5.25" customHeight="1">
      <c r="A32" s="137"/>
      <c r="B32" s="75"/>
      <c r="C32" s="110"/>
      <c r="D32" s="110"/>
      <c r="E32" s="110"/>
      <c r="F32" s="110"/>
      <c r="G32" s="110"/>
      <c r="H32" s="110"/>
      <c r="I32" s="110"/>
      <c r="J32" s="163"/>
      <c r="K32" s="167"/>
    </row>
    <row r="33" spans="1:18" ht="15">
      <c r="A33" s="682" t="s">
        <v>374</v>
      </c>
      <c r="B33" s="683"/>
      <c r="C33" s="681"/>
      <c r="D33" s="681"/>
      <c r="E33" s="681"/>
      <c r="F33" s="681"/>
      <c r="G33" s="681"/>
      <c r="H33" s="681"/>
      <c r="I33" s="681"/>
      <c r="J33" s="163"/>
      <c r="K33" s="167"/>
      <c r="L33" s="98">
        <f>LEN(C33)</f>
        <v>0</v>
      </c>
      <c r="M33" s="89" t="str">
        <f>TRIM(C33)</f>
        <v/>
      </c>
      <c r="O33" s="308"/>
      <c r="P33" s="301"/>
      <c r="R33" s="2" t="s">
        <v>14</v>
      </c>
    </row>
    <row r="34" spans="1:18" ht="15">
      <c r="A34" s="155"/>
      <c r="B34" s="707"/>
      <c r="C34" s="707"/>
      <c r="D34" s="707"/>
      <c r="E34" s="707"/>
      <c r="F34" s="707"/>
      <c r="G34" s="707"/>
      <c r="H34" s="707"/>
      <c r="I34" s="707"/>
      <c r="J34" s="163"/>
      <c r="K34" s="167"/>
      <c r="L34" s="98">
        <f>LEN(B34)</f>
        <v>0</v>
      </c>
      <c r="M34" s="89" t="str">
        <f>TRIM(B34)</f>
        <v/>
      </c>
      <c r="O34" s="308"/>
      <c r="P34" s="301"/>
      <c r="R34" s="2" t="s">
        <v>15</v>
      </c>
    </row>
    <row r="35" spans="1:18" ht="15" customHeight="1">
      <c r="A35" s="155"/>
      <c r="B35" s="708"/>
      <c r="C35" s="708"/>
      <c r="D35" s="708"/>
      <c r="E35" s="708"/>
      <c r="F35" s="708"/>
      <c r="G35" s="708"/>
      <c r="H35" s="708"/>
      <c r="I35" s="708"/>
      <c r="J35" s="163"/>
      <c r="K35" s="167"/>
      <c r="L35" s="98">
        <f>LEN(B35)</f>
        <v>0</v>
      </c>
      <c r="M35" s="89" t="str">
        <f>TRIM(B35)</f>
        <v/>
      </c>
      <c r="O35" s="308"/>
      <c r="P35" s="301"/>
      <c r="R35" s="2" t="s">
        <v>16</v>
      </c>
    </row>
    <row r="36" spans="1:18" ht="15">
      <c r="A36" s="682" t="s">
        <v>375</v>
      </c>
      <c r="B36" s="688"/>
      <c r="C36" s="689" t="s">
        <v>422</v>
      </c>
      <c r="D36" s="689"/>
      <c r="E36" s="689"/>
      <c r="F36" s="689"/>
      <c r="G36" s="689"/>
      <c r="H36" s="689"/>
      <c r="I36" s="690" t="str">
        <f>IF(OR(специал_ОС="",I22=N13),"",IF(VLOOKUP($I$22,$N$13:$R$21,5)=специал_ОС,""," Внимание! Не совпадает с видом ЭЗ: "))</f>
        <v/>
      </c>
      <c r="J36" s="691"/>
      <c r="K36" s="167"/>
      <c r="L36" s="2" t="str">
        <f>LOWER(TRIM(C36))</f>
        <v>социальный педагог</v>
      </c>
      <c r="M36" s="98">
        <f>LEN(L37)</f>
        <v>19</v>
      </c>
      <c r="O36" s="308"/>
      <c r="P36" s="301"/>
      <c r="R36" s="2" t="s">
        <v>17</v>
      </c>
    </row>
    <row r="37" spans="1:18" ht="15">
      <c r="A37" s="137" t="str">
        <f>L38</f>
        <v>-</v>
      </c>
      <c r="C37" s="712"/>
      <c r="D37" s="712"/>
      <c r="E37" s="712"/>
      <c r="F37" s="712"/>
      <c r="G37" s="712"/>
      <c r="H37" s="712"/>
      <c r="I37" s="725" t="str">
        <f>IF(специал_ОС="","",IF(VLOOKUP($I$22,$N$13:$R$21,5)=специал_ОС,"",VLOOKUP($I$22,$N$13:$R$21,5)))</f>
        <v/>
      </c>
      <c r="J37" s="726"/>
      <c r="K37" s="167"/>
      <c r="L37" s="99" t="str">
        <f>IF(C36="",LOWER(TRIM(C37)),L36&amp;" "&amp;LOWER(TRIM(C37)))</f>
        <v xml:space="preserve">социальный педагог </v>
      </c>
      <c r="M37" s="98">
        <f>IF(C36="",0,1)</f>
        <v>1</v>
      </c>
      <c r="R37" s="2" t="s">
        <v>18</v>
      </c>
    </row>
    <row r="38" spans="1:18" ht="18.75" hidden="1" customHeight="1">
      <c r="A38" s="155"/>
      <c r="B38" s="714" t="str">
        <f>IF(A37="-",IF(C36="","укажите должность, если она отсутствует в предложенном списке в строке 'Должность' ",""),"укажите специализацию преподавателя")</f>
        <v/>
      </c>
      <c r="C38" s="714"/>
      <c r="D38" s="714"/>
      <c r="E38" s="714"/>
      <c r="F38" s="714"/>
      <c r="G38" s="714"/>
      <c r="H38" s="714"/>
      <c r="I38" s="8"/>
      <c r="J38" s="163"/>
      <c r="K38" s="167"/>
      <c r="L38" s="2" t="str">
        <f>IF(C36="","-",IF(VLOOKUP(C36,A120:C154,3)="v","Специализация","-"))</f>
        <v>-</v>
      </c>
      <c r="R38" s="2" t="s">
        <v>19</v>
      </c>
    </row>
    <row r="39" spans="1:18" ht="4.5" hidden="1" customHeight="1">
      <c r="A39" s="137"/>
      <c r="B39" s="75"/>
      <c r="C39" s="8"/>
      <c r="D39" s="8"/>
      <c r="E39" s="8"/>
      <c r="F39" s="8"/>
      <c r="G39" s="8"/>
      <c r="H39" s="8"/>
      <c r="I39" s="8"/>
      <c r="J39" s="163"/>
      <c r="K39" s="167"/>
      <c r="L39" s="99"/>
    </row>
    <row r="40" spans="1:18" ht="15" hidden="1">
      <c r="A40" s="199" t="str">
        <f>IF(OR(C36&lt;&gt;"",C37&lt;&gt;""),"В ЭЗ будет указана должность: ","")</f>
        <v xml:space="preserve">В ЭЗ будет указана должность: </v>
      </c>
      <c r="B40" s="107"/>
      <c r="C40" s="685" t="str">
        <f>L37</f>
        <v xml:space="preserve">социальный педагог </v>
      </c>
      <c r="D40" s="685"/>
      <c r="E40" s="685"/>
      <c r="F40" s="685"/>
      <c r="G40" s="685"/>
      <c r="H40" s="685"/>
      <c r="I40" s="685"/>
      <c r="J40" s="163"/>
      <c r="K40" s="167"/>
      <c r="L40" s="99"/>
    </row>
    <row r="41" spans="1:18" ht="15" hidden="1">
      <c r="A41" s="199"/>
      <c r="B41" s="107"/>
      <c r="C41" s="460"/>
      <c r="D41" s="460"/>
      <c r="E41" s="460"/>
      <c r="F41" s="460"/>
      <c r="G41" s="460"/>
      <c r="H41" s="460"/>
      <c r="I41" s="460"/>
      <c r="J41" s="163"/>
      <c r="K41" s="167"/>
      <c r="L41" s="99"/>
    </row>
    <row r="42" spans="1:18" ht="15">
      <c r="A42" s="137" t="s">
        <v>689</v>
      </c>
      <c r="B42" s="107"/>
      <c r="C42" s="687"/>
      <c r="D42" s="687"/>
      <c r="E42" s="687"/>
      <c r="F42" s="460"/>
      <c r="G42" s="460"/>
      <c r="H42" s="460"/>
      <c r="I42" s="460"/>
      <c r="J42" s="163"/>
      <c r="K42" s="167"/>
      <c r="L42" s="99"/>
    </row>
    <row r="43" spans="1:18" ht="15">
      <c r="A43" s="682" t="s">
        <v>692</v>
      </c>
      <c r="B43" s="683"/>
      <c r="C43" s="681"/>
      <c r="D43" s="681"/>
      <c r="E43" s="681"/>
      <c r="F43" s="681"/>
      <c r="G43" s="681"/>
      <c r="H43" s="681"/>
      <c r="I43" s="681"/>
      <c r="J43" s="163"/>
      <c r="K43" s="167"/>
      <c r="L43" s="99"/>
    </row>
    <row r="44" spans="1:18" ht="15">
      <c r="A44" s="137" t="s">
        <v>690</v>
      </c>
      <c r="B44" s="75"/>
      <c r="C44" s="717"/>
      <c r="D44" s="717"/>
      <c r="E44" s="462"/>
      <c r="F44" s="462"/>
      <c r="G44" s="462"/>
      <c r="H44" s="462"/>
      <c r="I44" s="462"/>
      <c r="J44" s="163"/>
      <c r="K44" s="167"/>
      <c r="L44" s="99"/>
    </row>
    <row r="45" spans="1:18" ht="15">
      <c r="A45" s="137" t="s">
        <v>691</v>
      </c>
      <c r="B45" s="75"/>
      <c r="C45" s="718"/>
      <c r="D45" s="718"/>
      <c r="E45" s="718"/>
      <c r="F45" s="718"/>
      <c r="G45" s="718"/>
      <c r="H45" s="718"/>
      <c r="I45" s="718"/>
      <c r="J45" s="163"/>
      <c r="K45" s="167"/>
      <c r="L45" s="99"/>
    </row>
    <row r="46" spans="1:18">
      <c r="A46" s="200" t="str">
        <f>IF(D46="","","В ЭЗ будет указана квалификация:")</f>
        <v>В ЭЗ будет указана квалификация:</v>
      </c>
      <c r="B46" s="131"/>
      <c r="C46" s="132"/>
      <c r="D46" s="133" t="str">
        <f>IF(C36&lt;&gt;"",ЗС!BG32,"")</f>
        <v>социального педагога</v>
      </c>
      <c r="E46" s="132"/>
      <c r="F46" s="134"/>
      <c r="G46" s="134"/>
      <c r="H46" s="134"/>
      <c r="I46" s="134"/>
      <c r="J46" s="163"/>
      <c r="K46" s="167"/>
      <c r="L46" s="99"/>
    </row>
    <row r="47" spans="1:18" ht="15" hidden="1">
      <c r="A47" s="137"/>
      <c r="B47" s="75"/>
      <c r="C47" s="105"/>
      <c r="D47" s="105"/>
      <c r="E47" s="105"/>
      <c r="F47" s="105"/>
      <c r="G47" s="105"/>
      <c r="H47" s="100"/>
      <c r="I47" s="100"/>
      <c r="J47" s="163"/>
      <c r="K47" s="167"/>
      <c r="L47" s="99"/>
    </row>
    <row r="48" spans="1:18" hidden="1">
      <c r="A48" s="155"/>
      <c r="B48" s="8"/>
      <c r="C48" s="8"/>
      <c r="D48" s="8"/>
      <c r="E48" s="8"/>
      <c r="F48" s="8"/>
      <c r="G48" s="8"/>
      <c r="H48" s="8"/>
      <c r="I48" s="8"/>
      <c r="J48" s="163"/>
      <c r="K48" s="167"/>
    </row>
    <row r="49" spans="1:24" ht="15">
      <c r="A49" s="682" t="s">
        <v>383</v>
      </c>
      <c r="B49" s="683"/>
      <c r="C49" s="683"/>
      <c r="D49" s="101"/>
      <c r="E49" s="464" t="s">
        <v>390</v>
      </c>
      <c r="F49" s="76"/>
      <c r="G49" s="76"/>
      <c r="H49" s="76"/>
      <c r="I49" s="76"/>
      <c r="J49" s="163"/>
      <c r="K49" s="167"/>
    </row>
    <row r="50" spans="1:24" ht="15">
      <c r="A50" s="137" t="s">
        <v>687</v>
      </c>
      <c r="B50" s="75"/>
      <c r="C50" s="75"/>
      <c r="D50" s="101"/>
      <c r="E50" s="464" t="s">
        <v>390</v>
      </c>
      <c r="F50" s="76"/>
      <c r="G50" s="76"/>
      <c r="H50" s="76"/>
      <c r="I50" s="76"/>
      <c r="J50" s="163"/>
      <c r="K50" s="167"/>
    </row>
    <row r="51" spans="1:24" ht="15">
      <c r="A51" s="137" t="s">
        <v>688</v>
      </c>
      <c r="B51" s="75"/>
      <c r="C51" s="75"/>
      <c r="D51" s="101"/>
      <c r="E51" s="464" t="s">
        <v>390</v>
      </c>
      <c r="F51" s="76"/>
      <c r="G51" s="76"/>
      <c r="H51" s="76"/>
      <c r="I51" s="76"/>
      <c r="J51" s="163"/>
      <c r="K51" s="167"/>
    </row>
    <row r="52" spans="1:24">
      <c r="A52" s="155"/>
      <c r="B52" s="8"/>
      <c r="C52" s="8"/>
      <c r="D52" s="8"/>
      <c r="E52" s="8"/>
      <c r="F52" s="8"/>
      <c r="G52" s="8"/>
      <c r="H52" s="8"/>
      <c r="I52" s="8"/>
      <c r="J52" s="163"/>
      <c r="K52" s="167"/>
    </row>
    <row r="53" spans="1:24" ht="15">
      <c r="A53" s="682" t="s">
        <v>384</v>
      </c>
      <c r="B53" s="683"/>
      <c r="C53" s="683"/>
      <c r="D53" s="684"/>
      <c r="E53" s="684"/>
      <c r="F53" s="668" t="s">
        <v>385</v>
      </c>
      <c r="G53" s="668"/>
      <c r="H53" s="668"/>
      <c r="I53" s="143"/>
      <c r="J53" s="163"/>
      <c r="K53" s="167"/>
    </row>
    <row r="54" spans="1:24" ht="15">
      <c r="A54" s="137"/>
      <c r="B54" s="75"/>
      <c r="C54" s="75"/>
      <c r="D54" s="111"/>
      <c r="E54" s="111"/>
      <c r="F54" s="88"/>
      <c r="G54" s="88"/>
      <c r="H54" s="88"/>
      <c r="I54" s="43"/>
      <c r="J54" s="163"/>
      <c r="K54" s="167"/>
    </row>
    <row r="55" spans="1:24" ht="15">
      <c r="A55" s="137" t="s">
        <v>342</v>
      </c>
      <c r="B55" s="75"/>
      <c r="C55" s="75"/>
      <c r="D55" s="724"/>
      <c r="E55" s="724"/>
      <c r="F55" s="43"/>
      <c r="G55" s="43"/>
      <c r="H55" s="43"/>
      <c r="I55" s="43"/>
      <c r="J55" s="163"/>
      <c r="K55" s="167"/>
    </row>
    <row r="56" spans="1:24">
      <c r="A56" s="155"/>
      <c r="B56" s="8"/>
      <c r="C56" s="8"/>
      <c r="D56" s="8"/>
      <c r="E56" s="8"/>
      <c r="F56" s="8"/>
      <c r="G56" s="8"/>
      <c r="H56" s="8"/>
      <c r="I56" s="8"/>
      <c r="J56" s="163"/>
      <c r="K56" s="167"/>
    </row>
    <row r="57" spans="1:24" ht="29.25" hidden="1" customHeight="1">
      <c r="A57" s="722" t="s">
        <v>684</v>
      </c>
      <c r="B57" s="723"/>
      <c r="C57" s="723"/>
      <c r="D57" s="723"/>
      <c r="E57" s="723"/>
      <c r="F57" s="723"/>
      <c r="G57" s="723"/>
      <c r="H57" s="723"/>
      <c r="I57" s="723"/>
      <c r="J57" s="146"/>
      <c r="K57" s="111"/>
      <c r="L57" s="111"/>
      <c r="M57" s="90"/>
      <c r="N57" s="89"/>
      <c r="O57" s="9"/>
      <c r="P57" s="9"/>
      <c r="Q57" s="9"/>
      <c r="R57" s="9"/>
      <c r="S57" s="9"/>
      <c r="T57" s="9"/>
      <c r="X57" s="108"/>
    </row>
    <row r="58" spans="1:24" ht="15" hidden="1">
      <c r="A58" s="148"/>
      <c r="B58" s="149"/>
      <c r="C58" s="149"/>
      <c r="D58" s="149"/>
      <c r="E58" s="149"/>
      <c r="F58" s="149"/>
      <c r="G58" s="150"/>
      <c r="H58" s="150"/>
      <c r="I58" s="151"/>
      <c r="J58" s="152"/>
      <c r="K58" s="151"/>
      <c r="L58" s="43"/>
      <c r="M58" s="90"/>
      <c r="N58" s="89"/>
      <c r="O58" s="9"/>
      <c r="P58" s="9"/>
      <c r="Q58" s="9"/>
      <c r="R58" s="9"/>
      <c r="S58" s="9"/>
      <c r="T58" s="9"/>
    </row>
    <row r="59" spans="1:24" ht="15" hidden="1">
      <c r="A59" s="137" t="s">
        <v>480</v>
      </c>
      <c r="B59" s="75"/>
      <c r="C59" s="75"/>
      <c r="D59" s="75"/>
      <c r="E59" s="75"/>
      <c r="F59" s="8"/>
      <c r="G59" s="713"/>
      <c r="H59" s="713"/>
      <c r="I59" s="153" t="s">
        <v>481</v>
      </c>
      <c r="J59" s="154"/>
      <c r="K59" s="360"/>
      <c r="L59" s="8"/>
      <c r="M59" s="98"/>
      <c r="N59" s="156"/>
      <c r="O59" s="9"/>
      <c r="P59" s="9"/>
      <c r="Q59" s="9"/>
      <c r="R59" s="9"/>
      <c r="S59" s="9"/>
      <c r="T59" s="9"/>
    </row>
    <row r="60" spans="1:24" ht="15" hidden="1" customHeight="1">
      <c r="A60" s="715" t="s">
        <v>482</v>
      </c>
      <c r="B60" s="716"/>
      <c r="C60" s="716"/>
      <c r="D60" s="716"/>
      <c r="E60" s="716"/>
      <c r="F60" s="716"/>
      <c r="G60" s="713" t="s">
        <v>409</v>
      </c>
      <c r="H60" s="713"/>
      <c r="I60" s="153" t="s">
        <v>483</v>
      </c>
      <c r="J60" s="157"/>
      <c r="K60" s="361"/>
      <c r="L60" s="8"/>
      <c r="M60" s="98"/>
      <c r="N60" s="158">
        <v>0</v>
      </c>
      <c r="O60" s="9"/>
      <c r="P60" s="9"/>
      <c r="Q60" s="9"/>
      <c r="R60" s="9"/>
      <c r="S60" s="9"/>
      <c r="T60" s="9"/>
    </row>
    <row r="61" spans="1:24" ht="15" hidden="1">
      <c r="A61" s="715"/>
      <c r="B61" s="716"/>
      <c r="C61" s="716"/>
      <c r="D61" s="716"/>
      <c r="E61" s="716"/>
      <c r="F61" s="716"/>
      <c r="G61" s="75"/>
      <c r="H61" s="75"/>
      <c r="I61" s="153"/>
      <c r="J61" s="159"/>
      <c r="K61" s="43"/>
      <c r="L61" s="8"/>
      <c r="M61" s="98"/>
      <c r="N61" s="158"/>
      <c r="O61" s="9"/>
      <c r="P61" s="9"/>
      <c r="Q61" s="9"/>
      <c r="R61" s="9"/>
      <c r="S61" s="9"/>
      <c r="T61" s="9"/>
    </row>
    <row r="62" spans="1:24" ht="2.25" hidden="1" customHeight="1">
      <c r="A62" s="137"/>
      <c r="B62" s="75"/>
      <c r="C62" s="75"/>
      <c r="D62" s="75"/>
      <c r="E62" s="75"/>
      <c r="F62" s="8"/>
      <c r="G62" s="75"/>
      <c r="H62" s="75"/>
      <c r="I62" s="43"/>
      <c r="J62" s="159"/>
      <c r="K62" s="43"/>
      <c r="L62" s="8"/>
      <c r="M62" s="98"/>
      <c r="N62" s="156"/>
      <c r="O62" s="9"/>
      <c r="P62" s="9"/>
      <c r="Q62" s="9"/>
      <c r="R62" s="9"/>
      <c r="S62" s="9"/>
      <c r="T62" s="9"/>
    </row>
    <row r="63" spans="1:24" ht="15" hidden="1">
      <c r="A63" s="137" t="s">
        <v>484</v>
      </c>
      <c r="B63" s="75"/>
      <c r="C63" s="75"/>
      <c r="D63" s="75"/>
      <c r="E63" s="75"/>
      <c r="F63" s="8"/>
      <c r="G63" s="713" t="s">
        <v>409</v>
      </c>
      <c r="H63" s="713"/>
      <c r="I63" s="153"/>
      <c r="J63" s="159"/>
      <c r="K63" s="43"/>
      <c r="L63" s="8"/>
      <c r="M63" s="98"/>
      <c r="N63" s="158">
        <v>0</v>
      </c>
      <c r="O63" s="9"/>
      <c r="P63" s="9"/>
      <c r="Q63" s="9"/>
      <c r="R63" s="9"/>
      <c r="S63" s="9"/>
      <c r="T63" s="9"/>
    </row>
    <row r="64" spans="1:24" ht="15" hidden="1">
      <c r="A64" s="137" t="s">
        <v>485</v>
      </c>
      <c r="B64" s="75"/>
      <c r="C64" s="75"/>
      <c r="D64" s="75"/>
      <c r="E64" s="75"/>
      <c r="F64" s="8"/>
      <c r="G64" s="713" t="s">
        <v>409</v>
      </c>
      <c r="H64" s="713"/>
      <c r="I64" s="153" t="s">
        <v>486</v>
      </c>
      <c r="J64" s="154"/>
      <c r="K64" s="360"/>
      <c r="L64" s="8"/>
      <c r="M64" s="98"/>
      <c r="N64" s="158">
        <v>0</v>
      </c>
      <c r="O64" s="9"/>
      <c r="P64" s="9"/>
      <c r="Q64" s="9"/>
      <c r="R64" s="9"/>
      <c r="S64" s="9"/>
      <c r="T64" s="9"/>
    </row>
    <row r="65" spans="1:24" ht="18" customHeight="1">
      <c r="A65" s="137" t="str">
        <f>"Курсы повышения квалификации "</f>
        <v xml:space="preserve">Курсы повышения квалификации </v>
      </c>
      <c r="B65" s="75"/>
      <c r="C65" s="75"/>
      <c r="D65" s="713"/>
      <c r="E65" s="713"/>
      <c r="F65" s="8"/>
      <c r="I65" s="153"/>
      <c r="J65" s="159"/>
      <c r="K65" s="43"/>
      <c r="L65" s="8"/>
      <c r="M65" s="98"/>
      <c r="N65" s="158"/>
      <c r="O65" s="9"/>
      <c r="P65" s="9"/>
      <c r="Q65" s="9"/>
      <c r="R65" s="9"/>
      <c r="S65" s="9"/>
      <c r="T65" s="9"/>
    </row>
    <row r="66" spans="1:24" ht="16.5" customHeight="1">
      <c r="A66" s="137" t="s">
        <v>693</v>
      </c>
      <c r="B66" s="75"/>
      <c r="C66" s="75"/>
      <c r="D66" s="101"/>
      <c r="E66" s="465" t="s">
        <v>694</v>
      </c>
      <c r="F66" s="466"/>
      <c r="G66" s="8"/>
      <c r="H66" s="8"/>
      <c r="I66" s="8"/>
      <c r="J66" s="159"/>
      <c r="K66" s="43"/>
      <c r="L66" s="8"/>
      <c r="M66" s="98"/>
      <c r="N66" s="158"/>
      <c r="O66" s="9"/>
      <c r="P66" s="9"/>
      <c r="Q66" s="9"/>
      <c r="R66" s="9"/>
      <c r="S66" s="9"/>
      <c r="T66" s="9"/>
    </row>
    <row r="67" spans="1:24" ht="18.75" customHeight="1">
      <c r="A67" s="682" t="s">
        <v>692</v>
      </c>
      <c r="B67" s="683"/>
      <c r="C67" s="681"/>
      <c r="D67" s="681"/>
      <c r="E67" s="681"/>
      <c r="F67" s="681"/>
      <c r="G67" s="681"/>
      <c r="H67" s="681"/>
      <c r="I67" s="681"/>
      <c r="J67" s="159"/>
      <c r="K67" s="43"/>
      <c r="L67" s="8"/>
      <c r="M67" s="98"/>
      <c r="N67" s="158"/>
      <c r="O67" s="9"/>
      <c r="P67" s="9"/>
      <c r="Q67" s="9"/>
      <c r="R67" s="9"/>
      <c r="S67" s="9"/>
      <c r="T67" s="9"/>
    </row>
    <row r="68" spans="1:24" ht="15" hidden="1">
      <c r="I68" s="43"/>
      <c r="J68" s="159"/>
      <c r="K68" s="203" t="s">
        <v>501</v>
      </c>
      <c r="M68" s="98"/>
      <c r="N68" s="156"/>
      <c r="O68" s="9"/>
      <c r="P68" s="9"/>
      <c r="Q68" s="9"/>
      <c r="R68" s="9"/>
      <c r="S68" s="9"/>
      <c r="T68" s="9"/>
    </row>
    <row r="69" spans="1:24" ht="15" hidden="1">
      <c r="A69" s="160" t="s">
        <v>487</v>
      </c>
      <c r="B69" s="161" t="s">
        <v>488</v>
      </c>
      <c r="C69" s="8"/>
      <c r="D69" s="8"/>
      <c r="E69" s="8"/>
      <c r="F69" s="162" t="str">
        <f>IF(COUNTIF(G59:H67,"да"),"нет","да")</f>
        <v>да</v>
      </c>
      <c r="G69" s="8"/>
      <c r="H69" s="8"/>
      <c r="I69" s="8"/>
      <c r="J69" s="163"/>
      <c r="K69" s="204" t="s">
        <v>500</v>
      </c>
      <c r="M69" s="98"/>
      <c r="N69" s="164"/>
      <c r="O69" s="8"/>
    </row>
    <row r="70" spans="1:24" hidden="1">
      <c r="A70" s="719" t="str">
        <f>IF(вывод1="да",_72ч,"")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70" s="720"/>
      <c r="C70" s="720"/>
      <c r="D70" s="720"/>
      <c r="E70" s="720"/>
      <c r="F70" s="720"/>
      <c r="G70" s="720"/>
      <c r="H70" s="720"/>
      <c r="I70" s="720"/>
      <c r="J70" s="721"/>
      <c r="K70" s="172"/>
      <c r="M70" s="98"/>
      <c r="N70" s="164"/>
      <c r="O70" s="8"/>
    </row>
    <row r="71" spans="1:24" hidden="1">
      <c r="A71" s="719"/>
      <c r="B71" s="720"/>
      <c r="C71" s="720"/>
      <c r="D71" s="720"/>
      <c r="E71" s="720"/>
      <c r="F71" s="720"/>
      <c r="G71" s="720"/>
      <c r="H71" s="720"/>
      <c r="I71" s="720"/>
      <c r="J71" s="721"/>
      <c r="K71" s="172"/>
      <c r="M71" s="98"/>
      <c r="N71" s="164"/>
      <c r="O71" s="8"/>
    </row>
    <row r="72" spans="1:24" s="108" customFormat="1" ht="28.5" hidden="1" customHeight="1">
      <c r="A72" s="137"/>
      <c r="B72" s="75"/>
      <c r="C72" s="75"/>
      <c r="D72" s="75"/>
      <c r="E72" s="75"/>
      <c r="F72" s="75"/>
      <c r="G72" s="75"/>
      <c r="H72" s="75"/>
      <c r="I72" s="43"/>
      <c r="J72" s="159"/>
      <c r="K72" s="177"/>
      <c r="M72" s="165"/>
      <c r="N72" s="166"/>
      <c r="O72" s="167"/>
    </row>
    <row r="73" spans="1:24" ht="15" hidden="1">
      <c r="A73" s="722" t="s">
        <v>685</v>
      </c>
      <c r="B73" s="723"/>
      <c r="C73" s="723"/>
      <c r="D73" s="723"/>
      <c r="E73" s="723"/>
      <c r="F73" s="723"/>
      <c r="G73" s="723"/>
      <c r="H73" s="723"/>
      <c r="I73" s="723"/>
      <c r="J73" s="168"/>
      <c r="K73" s="177"/>
      <c r="M73" s="98"/>
      <c r="N73" s="166"/>
      <c r="O73" s="167"/>
      <c r="P73" s="108"/>
      <c r="Q73" s="108"/>
      <c r="R73" s="108"/>
      <c r="S73" s="108"/>
      <c r="T73" s="108"/>
      <c r="X73" s="108"/>
    </row>
    <row r="74" spans="1:24" ht="5.25" hidden="1" customHeight="1">
      <c r="A74" s="169"/>
      <c r="B74" s="170"/>
      <c r="C74" s="170"/>
      <c r="D74" s="170"/>
      <c r="E74" s="170"/>
      <c r="F74" s="170"/>
      <c r="G74" s="170"/>
      <c r="H74" s="170"/>
      <c r="I74" s="170"/>
      <c r="J74" s="171"/>
      <c r="K74" s="177"/>
      <c r="M74" s="98"/>
      <c r="N74" s="166"/>
      <c r="O74" s="167"/>
      <c r="P74" s="108"/>
      <c r="Q74" s="108"/>
      <c r="R74" s="108"/>
      <c r="S74" s="108"/>
      <c r="T74" s="108"/>
    </row>
    <row r="75" spans="1:24" ht="15" hidden="1" customHeight="1">
      <c r="A75" s="715" t="s">
        <v>489</v>
      </c>
      <c r="B75" s="716"/>
      <c r="C75" s="716"/>
      <c r="D75" s="716"/>
      <c r="E75" s="716"/>
      <c r="F75" s="716"/>
      <c r="G75" s="716"/>
      <c r="H75" s="716"/>
      <c r="I75" s="8"/>
      <c r="J75" s="163"/>
      <c r="K75" s="202"/>
      <c r="N75" s="164"/>
      <c r="O75" s="8"/>
    </row>
    <row r="76" spans="1:24" ht="15.75" hidden="1">
      <c r="A76" s="715"/>
      <c r="B76" s="716"/>
      <c r="C76" s="716"/>
      <c r="D76" s="716"/>
      <c r="E76" s="716"/>
      <c r="F76" s="716"/>
      <c r="G76" s="716"/>
      <c r="H76" s="716"/>
      <c r="I76" s="136"/>
      <c r="J76" s="453"/>
      <c r="K76" s="204" t="s">
        <v>498</v>
      </c>
      <c r="M76" s="172"/>
    </row>
    <row r="77" spans="1:24" ht="21.75" hidden="1" customHeight="1">
      <c r="A77" s="715"/>
      <c r="B77" s="716"/>
      <c r="C77" s="716"/>
      <c r="D77" s="716"/>
      <c r="E77" s="716"/>
      <c r="F77" s="716"/>
      <c r="G77" s="716"/>
      <c r="H77" s="716"/>
      <c r="I77" s="138"/>
      <c r="J77" s="173"/>
      <c r="K77" s="172"/>
    </row>
    <row r="78" spans="1:24" ht="15" hidden="1" customHeight="1">
      <c r="A78" s="715" t="s">
        <v>490</v>
      </c>
      <c r="B78" s="716"/>
      <c r="C78" s="716"/>
      <c r="D78" s="716"/>
      <c r="E78" s="716"/>
      <c r="F78" s="716"/>
      <c r="G78" s="716"/>
      <c r="H78" s="716"/>
      <c r="I78" s="8"/>
      <c r="J78" s="163"/>
      <c r="K78" s="172"/>
      <c r="T78" s="8"/>
    </row>
    <row r="79" spans="1:24" ht="15" hidden="1">
      <c r="A79" s="715"/>
      <c r="B79" s="716"/>
      <c r="C79" s="716"/>
      <c r="D79" s="716"/>
      <c r="E79" s="716"/>
      <c r="F79" s="716"/>
      <c r="G79" s="716"/>
      <c r="H79" s="716"/>
      <c r="I79" s="136" t="s">
        <v>409</v>
      </c>
      <c r="J79" s="159"/>
      <c r="K79" s="204" t="s">
        <v>499</v>
      </c>
      <c r="T79" s="8"/>
    </row>
    <row r="80" spans="1:24" ht="15" hidden="1">
      <c r="A80" s="160" t="s">
        <v>487</v>
      </c>
      <c r="B80" s="161" t="s">
        <v>491</v>
      </c>
      <c r="C80" s="8"/>
      <c r="D80" s="8"/>
      <c r="E80" s="8"/>
      <c r="F80" s="162" t="str">
        <f>IF(AND(J76="нет",рек3="нет"),"да","нет")</f>
        <v>нет</v>
      </c>
      <c r="G80" s="8"/>
      <c r="H80" s="8"/>
      <c r="I80" s="8"/>
      <c r="J80" s="163"/>
      <c r="K80" s="167"/>
      <c r="L80" s="172"/>
      <c r="M80" s="174"/>
      <c r="T80" s="8"/>
    </row>
    <row r="81" spans="1:20" ht="12.75" hidden="1" customHeight="1">
      <c r="A81" s="719" t="str">
        <f>IF(AND(J76="нет",рек3="нет"),_дпо,"")</f>
        <v/>
      </c>
      <c r="B81" s="720"/>
      <c r="C81" s="720"/>
      <c r="D81" s="720"/>
      <c r="E81" s="720"/>
      <c r="F81" s="720"/>
      <c r="G81" s="720"/>
      <c r="H81" s="720"/>
      <c r="I81" s="720"/>
      <c r="J81" s="721"/>
      <c r="K81" s="204" t="s">
        <v>502</v>
      </c>
      <c r="M81" s="174"/>
      <c r="T81" s="8"/>
    </row>
    <row r="82" spans="1:20" ht="12.75" hidden="1" customHeight="1">
      <c r="A82" s="719" t="str">
        <f>IF(рек3="нет",_рек3,"")</f>
        <v/>
      </c>
      <c r="B82" s="720"/>
      <c r="C82" s="720"/>
      <c r="D82" s="720"/>
      <c r="E82" s="720"/>
      <c r="F82" s="720"/>
      <c r="G82" s="720"/>
      <c r="H82" s="720"/>
      <c r="I82" s="720"/>
      <c r="J82" s="721"/>
      <c r="K82" s="204" t="s">
        <v>503</v>
      </c>
      <c r="M82" s="174"/>
      <c r="T82" s="8"/>
    </row>
    <row r="83" spans="1:20">
      <c r="A83" s="155"/>
      <c r="B83" s="172"/>
      <c r="C83" s="8"/>
      <c r="D83" s="8"/>
      <c r="E83" s="8"/>
      <c r="F83" s="175"/>
      <c r="G83" s="8"/>
      <c r="H83" s="8"/>
      <c r="I83" s="8"/>
      <c r="J83" s="163"/>
      <c r="K83" s="167"/>
      <c r="L83" s="172"/>
      <c r="M83" s="176"/>
      <c r="N83" s="164"/>
      <c r="O83" s="8"/>
      <c r="P83" s="8"/>
      <c r="Q83" s="8"/>
      <c r="R83" s="8"/>
      <c r="S83" s="8"/>
      <c r="T83" s="8"/>
    </row>
    <row r="84" spans="1:20" ht="15">
      <c r="A84" s="697" t="s">
        <v>847</v>
      </c>
      <c r="B84" s="698"/>
      <c r="C84" s="698"/>
      <c r="D84" s="698"/>
      <c r="E84" s="698"/>
      <c r="F84" s="698"/>
      <c r="G84" s="698"/>
      <c r="H84" s="698"/>
      <c r="I84" s="698"/>
      <c r="J84" s="463"/>
      <c r="K84" s="111"/>
      <c r="L84" s="172"/>
      <c r="M84" s="156"/>
      <c r="N84" s="164"/>
      <c r="O84" s="8"/>
      <c r="P84" s="8"/>
      <c r="Q84" s="8"/>
      <c r="R84" s="8"/>
      <c r="S84" s="8"/>
      <c r="T84" s="8"/>
    </row>
    <row r="85" spans="1:20" s="108" customFormat="1" ht="15">
      <c r="A85" s="147"/>
      <c r="B85" s="111"/>
      <c r="C85" s="111"/>
      <c r="D85" s="111"/>
      <c r="E85" s="111"/>
      <c r="F85" s="111"/>
      <c r="G85" s="111"/>
      <c r="H85" s="111"/>
      <c r="I85" s="111"/>
      <c r="J85" s="173"/>
      <c r="K85" s="111"/>
      <c r="L85" s="114"/>
      <c r="M85" s="115"/>
      <c r="N85" s="116"/>
      <c r="R85" s="167"/>
      <c r="S85" s="167"/>
      <c r="T85" s="167"/>
    </row>
    <row r="86" spans="1:20" s="108" customFormat="1" ht="15">
      <c r="A86" s="179" t="s">
        <v>848</v>
      </c>
      <c r="B86" s="111"/>
      <c r="C86" s="111"/>
      <c r="D86" s="111"/>
      <c r="E86" s="111"/>
      <c r="F86" s="102"/>
      <c r="G86" s="111"/>
      <c r="H86" s="111"/>
      <c r="I86" s="111"/>
      <c r="J86" s="173"/>
      <c r="K86" s="111"/>
      <c r="L86" s="114"/>
      <c r="M86" s="115"/>
      <c r="N86" s="116"/>
      <c r="R86" s="167"/>
      <c r="S86" s="167"/>
      <c r="T86" s="167"/>
    </row>
    <row r="87" spans="1:20" ht="15">
      <c r="A87" s="180"/>
      <c r="B87" s="9"/>
      <c r="C87" s="9"/>
      <c r="D87" s="9"/>
      <c r="E87" s="9"/>
      <c r="F87" s="9"/>
      <c r="G87" s="9"/>
      <c r="H87" s="9"/>
      <c r="I87" s="9"/>
      <c r="J87" s="181"/>
      <c r="K87" s="362"/>
      <c r="R87" s="8"/>
      <c r="S87" s="8"/>
      <c r="T87" s="8"/>
    </row>
    <row r="88" spans="1:20" ht="15">
      <c r="A88" s="182" t="s">
        <v>367</v>
      </c>
      <c r="B88" s="9"/>
      <c r="C88" s="679"/>
      <c r="D88" s="679"/>
      <c r="E88" s="679"/>
      <c r="F88" s="679"/>
      <c r="G88" s="679"/>
      <c r="H88" s="679"/>
      <c r="I88" s="679"/>
      <c r="J88" s="183"/>
      <c r="K88" s="352"/>
      <c r="L88" s="91" t="str">
        <f>IF(LEN(M88)&gt;40,N88,M88)</f>
        <v/>
      </c>
      <c r="M88" s="89" t="str">
        <f>PROPER(TRIM(C88))</f>
        <v/>
      </c>
      <c r="N88" s="92" t="str">
        <f>IF(M88="","",LEFT(M88,(FIND(" ",M88)+1))&amp;"."&amp;MID(M88,FIND(" ",M88,FIND(" ",M88)+1)+1,1)&amp;".")</f>
        <v/>
      </c>
      <c r="R88" s="8"/>
      <c r="S88" s="8"/>
      <c r="T88" s="8"/>
    </row>
    <row r="89" spans="1:20" ht="18">
      <c r="A89" s="182"/>
      <c r="B89" s="9"/>
      <c r="C89" s="680" t="s">
        <v>141</v>
      </c>
      <c r="D89" s="680"/>
      <c r="E89" s="680"/>
      <c r="F89" s="680"/>
      <c r="G89" s="680"/>
      <c r="H89" s="680"/>
      <c r="I89" s="139"/>
      <c r="J89" s="184"/>
      <c r="K89" s="353"/>
      <c r="L89" s="91"/>
      <c r="R89" s="8"/>
      <c r="S89" s="8"/>
      <c r="T89" s="8"/>
    </row>
    <row r="90" spans="1:20" ht="15">
      <c r="A90" s="185" t="s">
        <v>849</v>
      </c>
      <c r="B90" s="135" t="s">
        <v>456</v>
      </c>
      <c r="C90" s="679"/>
      <c r="D90" s="679"/>
      <c r="E90" s="679"/>
      <c r="F90" s="679"/>
      <c r="G90" s="679"/>
      <c r="H90" s="679"/>
      <c r="I90" s="679"/>
      <c r="J90" s="183"/>
      <c r="K90" s="352"/>
      <c r="L90" s="91" t="str">
        <f>IF(LEN(M90)&gt;40,N90,M90)</f>
        <v/>
      </c>
      <c r="M90" s="89" t="str">
        <f>PROPER(TRIM(C90))</f>
        <v/>
      </c>
      <c r="N90" s="92" t="str">
        <f>IF(M90="","",LEFT(M90,(FIND(" ",M90)+1))&amp;"."&amp;MID(M90,FIND(" ",M90,FIND(" ",M90)+1)+1,1)&amp;".")</f>
        <v/>
      </c>
      <c r="R90" s="8"/>
      <c r="S90" s="8"/>
      <c r="T90" s="8"/>
    </row>
    <row r="91" spans="1:20" ht="18">
      <c r="A91" s="185"/>
      <c r="B91" s="135"/>
      <c r="C91" s="680" t="s">
        <v>371</v>
      </c>
      <c r="D91" s="680"/>
      <c r="E91" s="680"/>
      <c r="F91" s="680"/>
      <c r="G91" s="680"/>
      <c r="H91" s="680"/>
      <c r="I91" s="139"/>
      <c r="J91" s="184"/>
      <c r="K91" s="353"/>
      <c r="R91" s="8"/>
      <c r="S91" s="8"/>
      <c r="T91" s="8"/>
    </row>
    <row r="92" spans="1:20" ht="15">
      <c r="A92" s="185"/>
      <c r="B92" s="135" t="str">
        <f>IF($F$86&gt;1,"2)","")</f>
        <v/>
      </c>
      <c r="C92" s="679"/>
      <c r="D92" s="679"/>
      <c r="E92" s="679"/>
      <c r="F92" s="679"/>
      <c r="G92" s="679"/>
      <c r="H92" s="679"/>
      <c r="I92" s="679"/>
      <c r="J92" s="183"/>
      <c r="K92" s="352"/>
      <c r="L92" s="91" t="str">
        <f>IF(LEN(M92)&gt;40,N92,M92)</f>
        <v/>
      </c>
      <c r="M92" s="89" t="str">
        <f>PROPER(TRIM(C92))</f>
        <v/>
      </c>
      <c r="N92" s="92" t="str">
        <f>IF(M92="","",LEFT(M92,(FIND(" ",M92)+1))&amp;"."&amp;MID(M92,FIND(" ",M92,FIND(" ",M92)+1)+1,1)&amp;".")</f>
        <v/>
      </c>
      <c r="R92" s="8"/>
      <c r="S92" s="8"/>
      <c r="T92" s="8"/>
    </row>
    <row r="93" spans="1:20" ht="18">
      <c r="A93" s="185"/>
      <c r="B93" s="135"/>
      <c r="C93" s="680" t="s">
        <v>371</v>
      </c>
      <c r="D93" s="680"/>
      <c r="E93" s="680"/>
      <c r="F93" s="680"/>
      <c r="G93" s="680"/>
      <c r="H93" s="680"/>
      <c r="I93" s="139"/>
      <c r="J93" s="184"/>
      <c r="K93" s="353"/>
      <c r="R93" s="8"/>
      <c r="S93" s="8"/>
      <c r="T93" s="8"/>
    </row>
    <row r="94" spans="1:20" ht="15">
      <c r="A94" s="186"/>
      <c r="B94" s="135" t="str">
        <f>IF($F$86&gt;2,"3)","")</f>
        <v/>
      </c>
      <c r="C94" s="679"/>
      <c r="D94" s="679"/>
      <c r="E94" s="679"/>
      <c r="F94" s="679"/>
      <c r="G94" s="679"/>
      <c r="H94" s="679"/>
      <c r="I94" s="679"/>
      <c r="J94" s="183"/>
      <c r="K94" s="352"/>
      <c r="L94" s="91" t="str">
        <f>IF(LEN(M94)&gt;40,N94,M94)</f>
        <v/>
      </c>
      <c r="M94" s="89" t="str">
        <f>PROPER(TRIM(C94))</f>
        <v/>
      </c>
      <c r="N94" s="92" t="str">
        <f>IF(M94="","",LEFT(M94,(FIND(" ",M94)+1))&amp;"."&amp;MID(M94,FIND(" ",M94,FIND(" ",M94)+1)+1,1)&amp;".")</f>
        <v/>
      </c>
      <c r="R94" s="8"/>
      <c r="S94" s="8"/>
      <c r="T94" s="8"/>
    </row>
    <row r="95" spans="1:20" ht="18">
      <c r="A95" s="186"/>
      <c r="B95" s="70"/>
      <c r="C95" s="680" t="s">
        <v>371</v>
      </c>
      <c r="D95" s="680"/>
      <c r="E95" s="680"/>
      <c r="F95" s="680"/>
      <c r="G95" s="680"/>
      <c r="H95" s="680"/>
      <c r="I95" s="139"/>
      <c r="J95" s="184"/>
      <c r="K95" s="353"/>
      <c r="R95" s="8"/>
      <c r="S95" s="8"/>
      <c r="T95" s="8"/>
    </row>
    <row r="96" spans="1:20">
      <c r="A96" s="155"/>
      <c r="B96" s="8"/>
      <c r="C96" s="8"/>
      <c r="D96" s="8"/>
      <c r="E96" s="8"/>
      <c r="F96" s="8"/>
      <c r="G96" s="8"/>
      <c r="H96" s="8"/>
      <c r="I96" s="8"/>
      <c r="J96" s="178"/>
      <c r="K96" s="167"/>
      <c r="R96" s="8"/>
      <c r="S96" s="8"/>
      <c r="T96" s="8"/>
    </row>
    <row r="97" spans="1:20" ht="15.75">
      <c r="A97" s="187" t="s">
        <v>850</v>
      </c>
      <c r="B97" s="66" t="s">
        <v>378</v>
      </c>
      <c r="C97" s="103"/>
      <c r="D97" s="60" t="s">
        <v>332</v>
      </c>
      <c r="E97" s="103"/>
      <c r="F97" s="67"/>
      <c r="G97" s="68">
        <v>20</v>
      </c>
      <c r="H97" s="104"/>
      <c r="I97" s="140" t="s">
        <v>333</v>
      </c>
      <c r="J97" s="188"/>
      <c r="K97" s="354"/>
      <c r="R97" s="8"/>
      <c r="S97" s="8"/>
      <c r="T97" s="8"/>
    </row>
    <row r="98" spans="1:20">
      <c r="A98" s="189"/>
      <c r="B98" s="190"/>
      <c r="C98" s="190"/>
      <c r="D98" s="190"/>
      <c r="E98" s="190"/>
      <c r="F98" s="190"/>
      <c r="G98" s="190"/>
      <c r="H98" s="190"/>
      <c r="I98" s="190"/>
      <c r="J98" s="191"/>
      <c r="K98" s="167"/>
      <c r="R98" s="8"/>
      <c r="S98" s="8"/>
      <c r="T98" s="8"/>
    </row>
    <row r="99" spans="1:20" ht="15.75" customHeight="1">
      <c r="A99" s="701" t="str">
        <f>IF(ЗС!A394&lt;12,"Введите данные в ячейки, выделенные цветом","Все данные введены. Перейдите на лист ЭЗ")</f>
        <v>Введите данные в ячейки, выделенные цветом</v>
      </c>
      <c r="B99" s="702"/>
      <c r="C99" s="702"/>
      <c r="D99" s="702"/>
      <c r="E99" s="702"/>
      <c r="F99" s="702"/>
      <c r="G99" s="702"/>
      <c r="H99" s="702"/>
      <c r="I99" s="702"/>
      <c r="J99" s="703"/>
      <c r="K99" s="355"/>
      <c r="R99" s="8"/>
      <c r="S99" s="8"/>
      <c r="T99" s="8"/>
    </row>
    <row r="100" spans="1:20" ht="12.75" customHeight="1">
      <c r="A100" s="704"/>
      <c r="B100" s="705"/>
      <c r="C100" s="705"/>
      <c r="D100" s="705"/>
      <c r="E100" s="705"/>
      <c r="F100" s="705"/>
      <c r="G100" s="705"/>
      <c r="H100" s="705"/>
      <c r="I100" s="705"/>
      <c r="J100" s="706"/>
      <c r="K100" s="355"/>
      <c r="R100" s="8"/>
      <c r="S100" s="8"/>
      <c r="T100" s="8"/>
    </row>
    <row r="101" spans="1:20" ht="1.5" customHeight="1">
      <c r="A101" s="155"/>
      <c r="B101" s="144">
        <v>1</v>
      </c>
      <c r="C101" s="144">
        <v>2</v>
      </c>
      <c r="D101" s="144">
        <v>3</v>
      </c>
      <c r="E101" s="144">
        <v>4</v>
      </c>
      <c r="F101" s="144">
        <v>5</v>
      </c>
      <c r="G101" s="144">
        <v>6</v>
      </c>
      <c r="H101" s="144">
        <v>7</v>
      </c>
      <c r="I101" s="8"/>
      <c r="J101" s="163"/>
      <c r="K101" s="167"/>
      <c r="R101" s="8"/>
      <c r="S101" s="8"/>
      <c r="T101" s="8"/>
    </row>
    <row r="102" spans="1:20" ht="15.75" hidden="1" customHeight="1">
      <c r="A102" s="155">
        <v>1</v>
      </c>
      <c r="B102" s="71" t="s">
        <v>641</v>
      </c>
      <c r="C102" s="72" t="s">
        <v>655</v>
      </c>
      <c r="D102" s="73" t="s">
        <v>669</v>
      </c>
      <c r="E102" s="72" t="s">
        <v>308</v>
      </c>
      <c r="F102" s="71" t="s">
        <v>317</v>
      </c>
      <c r="G102" s="72" t="s">
        <v>321</v>
      </c>
      <c r="H102" s="71" t="s">
        <v>330</v>
      </c>
      <c r="I102" s="8"/>
      <c r="J102" s="163"/>
      <c r="K102" s="167"/>
      <c r="R102" s="8"/>
      <c r="S102" s="8"/>
      <c r="T102" s="8"/>
    </row>
    <row r="103" spans="1:20" ht="15.75" hidden="1" customHeight="1">
      <c r="A103" s="155">
        <v>2</v>
      </c>
      <c r="B103" s="71" t="s">
        <v>642</v>
      </c>
      <c r="C103" s="72" t="s">
        <v>656</v>
      </c>
      <c r="D103" s="73" t="s">
        <v>670</v>
      </c>
      <c r="E103" s="72" t="s">
        <v>310</v>
      </c>
      <c r="F103" s="71" t="s">
        <v>315</v>
      </c>
      <c r="G103" s="72" t="s">
        <v>322</v>
      </c>
      <c r="H103" s="71" t="s">
        <v>328</v>
      </c>
      <c r="I103" s="8"/>
      <c r="J103" s="163"/>
      <c r="K103" s="167"/>
      <c r="R103" s="8"/>
      <c r="S103" s="8"/>
      <c r="T103" s="8"/>
    </row>
    <row r="104" spans="1:20" ht="15.75" hidden="1" customHeight="1">
      <c r="A104" s="155">
        <v>3</v>
      </c>
      <c r="B104" s="71" t="s">
        <v>643</v>
      </c>
      <c r="C104" s="72" t="s">
        <v>657</v>
      </c>
      <c r="D104" s="73" t="s">
        <v>671</v>
      </c>
      <c r="E104" s="72" t="s">
        <v>309</v>
      </c>
      <c r="F104" s="71" t="s">
        <v>316</v>
      </c>
      <c r="G104" s="72" t="s">
        <v>320</v>
      </c>
      <c r="H104" s="71" t="s">
        <v>329</v>
      </c>
      <c r="I104" s="8"/>
      <c r="J104" s="163"/>
      <c r="K104" s="167"/>
      <c r="R104" s="8"/>
      <c r="S104" s="8"/>
      <c r="T104" s="8"/>
    </row>
    <row r="105" spans="1:20" ht="15.75" hidden="1" customHeight="1">
      <c r="A105" s="155">
        <v>4</v>
      </c>
      <c r="B105" s="71" t="s">
        <v>644</v>
      </c>
      <c r="C105" s="72" t="s">
        <v>658</v>
      </c>
      <c r="D105" s="73" t="s">
        <v>672</v>
      </c>
      <c r="E105" s="72" t="s">
        <v>311</v>
      </c>
      <c r="F105" s="71" t="s">
        <v>294</v>
      </c>
      <c r="G105" s="72" t="s">
        <v>323</v>
      </c>
      <c r="H105" s="71" t="s">
        <v>293</v>
      </c>
      <c r="I105" s="8"/>
      <c r="J105" s="163"/>
      <c r="K105" s="167"/>
      <c r="R105" s="8"/>
      <c r="S105" s="8"/>
      <c r="T105" s="8"/>
    </row>
    <row r="106" spans="1:20" ht="15.75" hidden="1" customHeight="1">
      <c r="A106" s="155">
        <v>5</v>
      </c>
      <c r="B106" s="71" t="s">
        <v>645</v>
      </c>
      <c r="C106" s="72" t="s">
        <v>659</v>
      </c>
      <c r="D106" s="73" t="s">
        <v>673</v>
      </c>
      <c r="E106" s="72" t="s">
        <v>312</v>
      </c>
      <c r="F106" s="71" t="s">
        <v>296</v>
      </c>
      <c r="G106" s="72" t="s">
        <v>327</v>
      </c>
      <c r="H106" s="71" t="s">
        <v>295</v>
      </c>
      <c r="I106" s="8"/>
      <c r="J106" s="163"/>
      <c r="K106" s="167"/>
      <c r="R106" s="8"/>
      <c r="S106" s="8"/>
      <c r="T106" s="8"/>
    </row>
    <row r="107" spans="1:20" ht="15.75" hidden="1" customHeight="1">
      <c r="A107" s="155">
        <v>6</v>
      </c>
      <c r="B107" s="71" t="s">
        <v>646</v>
      </c>
      <c r="C107" s="72" t="s">
        <v>660</v>
      </c>
      <c r="D107" s="73" t="s">
        <v>674</v>
      </c>
      <c r="E107" s="72" t="s">
        <v>298</v>
      </c>
      <c r="F107" s="71" t="s">
        <v>318</v>
      </c>
      <c r="G107" s="72" t="s">
        <v>324</v>
      </c>
      <c r="H107" s="71" t="s">
        <v>297</v>
      </c>
      <c r="I107" s="8"/>
      <c r="J107" s="163"/>
      <c r="K107" s="167"/>
      <c r="R107" s="8"/>
      <c r="S107" s="8"/>
      <c r="T107" s="8"/>
    </row>
    <row r="108" spans="1:20" ht="15.75" hidden="1" customHeight="1">
      <c r="A108" s="155">
        <v>7</v>
      </c>
      <c r="B108" s="71" t="s">
        <v>647</v>
      </c>
      <c r="C108" s="72" t="s">
        <v>661</v>
      </c>
      <c r="D108" s="73" t="s">
        <v>675</v>
      </c>
      <c r="E108" s="72" t="s">
        <v>300</v>
      </c>
      <c r="F108" s="71" t="s">
        <v>303</v>
      </c>
      <c r="G108" s="72" t="s">
        <v>325</v>
      </c>
      <c r="H108" s="71" t="s">
        <v>299</v>
      </c>
      <c r="I108" s="8"/>
      <c r="J108" s="163"/>
      <c r="K108" s="167"/>
      <c r="R108" s="8"/>
      <c r="S108" s="8"/>
      <c r="T108" s="8"/>
    </row>
    <row r="109" spans="1:20" ht="15.75" hidden="1" customHeight="1">
      <c r="A109" s="155">
        <v>8</v>
      </c>
      <c r="B109" s="71" t="s">
        <v>648</v>
      </c>
      <c r="C109" s="72" t="s">
        <v>662</v>
      </c>
      <c r="D109" s="73" t="s">
        <v>676</v>
      </c>
      <c r="E109" s="72" t="s">
        <v>301</v>
      </c>
      <c r="F109" s="71" t="s">
        <v>305</v>
      </c>
      <c r="G109" s="72" t="s">
        <v>326</v>
      </c>
      <c r="H109" s="71" t="s">
        <v>331</v>
      </c>
      <c r="I109" s="8"/>
      <c r="J109" s="163"/>
      <c r="K109" s="167"/>
      <c r="R109" s="8"/>
      <c r="S109" s="8"/>
      <c r="T109" s="8"/>
    </row>
    <row r="110" spans="1:20" ht="15.75" hidden="1" customHeight="1">
      <c r="A110" s="155">
        <v>9</v>
      </c>
      <c r="B110" s="71" t="s">
        <v>649</v>
      </c>
      <c r="C110" s="72" t="s">
        <v>663</v>
      </c>
      <c r="D110" s="73" t="s">
        <v>677</v>
      </c>
      <c r="E110" s="72" t="s">
        <v>313</v>
      </c>
      <c r="F110" s="71" t="s">
        <v>319</v>
      </c>
      <c r="G110" s="72" t="s">
        <v>302</v>
      </c>
      <c r="H110" s="71" t="s">
        <v>304</v>
      </c>
      <c r="I110" s="8"/>
      <c r="J110" s="163"/>
      <c r="K110" s="167"/>
      <c r="R110" s="8"/>
      <c r="S110" s="8"/>
      <c r="T110" s="8"/>
    </row>
    <row r="111" spans="1:20" ht="15.75" hidden="1" customHeight="1">
      <c r="A111" s="155">
        <v>10</v>
      </c>
      <c r="B111" s="71" t="s">
        <v>650</v>
      </c>
      <c r="C111" s="72" t="s">
        <v>664</v>
      </c>
      <c r="D111" s="73" t="s">
        <v>678</v>
      </c>
      <c r="E111" s="72" t="s">
        <v>307</v>
      </c>
      <c r="F111" s="96"/>
      <c r="G111" s="72" t="s">
        <v>306</v>
      </c>
      <c r="H111" s="8"/>
      <c r="I111" s="8"/>
      <c r="J111" s="163"/>
      <c r="K111" s="167"/>
      <c r="R111" s="8"/>
      <c r="S111" s="8"/>
      <c r="T111" s="8"/>
    </row>
    <row r="112" spans="1:20" ht="15.75" hidden="1" customHeight="1">
      <c r="A112" s="155">
        <v>11</v>
      </c>
      <c r="B112" s="8" t="s">
        <v>651</v>
      </c>
      <c r="C112" s="72" t="s">
        <v>665</v>
      </c>
      <c r="D112" s="96" t="s">
        <v>679</v>
      </c>
      <c r="E112" s="72" t="s">
        <v>314</v>
      </c>
      <c r="F112" s="96"/>
      <c r="G112" s="8"/>
      <c r="H112" s="8"/>
      <c r="I112" s="8"/>
      <c r="J112" s="163"/>
      <c r="K112" s="167"/>
      <c r="R112" s="8"/>
      <c r="S112" s="8"/>
      <c r="T112" s="8"/>
    </row>
    <row r="113" spans="1:20" ht="15.75" hidden="1" customHeight="1">
      <c r="A113" s="155">
        <v>12</v>
      </c>
      <c r="B113" s="8" t="s">
        <v>652</v>
      </c>
      <c r="C113" s="72" t="s">
        <v>666</v>
      </c>
      <c r="D113" s="96" t="s">
        <v>682</v>
      </c>
      <c r="E113" s="96"/>
      <c r="F113" s="96"/>
      <c r="G113" s="72"/>
      <c r="H113" s="8"/>
      <c r="I113" s="8"/>
      <c r="J113" s="163"/>
      <c r="K113" s="167"/>
      <c r="R113" s="8"/>
      <c r="S113" s="8"/>
      <c r="T113" s="8"/>
    </row>
    <row r="114" spans="1:20" ht="15.75" hidden="1" customHeight="1">
      <c r="A114" s="155">
        <v>13</v>
      </c>
      <c r="B114" s="8" t="s">
        <v>653</v>
      </c>
      <c r="C114" s="72" t="s">
        <v>667</v>
      </c>
      <c r="D114" s="8" t="s">
        <v>680</v>
      </c>
      <c r="E114" s="8"/>
      <c r="F114" s="8"/>
      <c r="G114" s="8"/>
      <c r="H114" s="8"/>
      <c r="I114" s="8"/>
      <c r="J114" s="163"/>
      <c r="K114" s="167"/>
      <c r="R114" s="8"/>
      <c r="S114" s="8"/>
      <c r="T114" s="8"/>
    </row>
    <row r="115" spans="1:20" ht="12.75" hidden="1" customHeight="1">
      <c r="A115" s="155">
        <v>14</v>
      </c>
      <c r="B115" s="8" t="s">
        <v>654</v>
      </c>
      <c r="C115" s="96" t="s">
        <v>668</v>
      </c>
      <c r="D115" s="96" t="s">
        <v>681</v>
      </c>
      <c r="E115" s="96"/>
      <c r="F115" s="8"/>
      <c r="G115" s="8"/>
      <c r="H115" s="8"/>
      <c r="I115" s="8"/>
      <c r="J115" s="163"/>
      <c r="K115" s="167"/>
      <c r="R115" s="8"/>
      <c r="S115" s="8"/>
      <c r="T115" s="8"/>
    </row>
    <row r="116" spans="1:20" ht="12.75" hidden="1" customHeight="1">
      <c r="A116" s="155">
        <v>15</v>
      </c>
      <c r="B116" s="8"/>
      <c r="C116" s="96"/>
      <c r="D116" s="96" t="s">
        <v>683</v>
      </c>
      <c r="E116" s="96"/>
      <c r="F116" s="8"/>
      <c r="G116" s="8"/>
      <c r="H116" s="8"/>
      <c r="I116" s="8"/>
      <c r="J116" s="163"/>
      <c r="K116" s="167"/>
      <c r="R116" s="8"/>
      <c r="S116" s="8"/>
      <c r="T116" s="8"/>
    </row>
    <row r="117" spans="1:20" ht="6" customHeight="1">
      <c r="A117" s="155"/>
      <c r="B117" s="8"/>
      <c r="C117" s="96"/>
      <c r="D117" s="96"/>
      <c r="E117" s="96"/>
      <c r="F117" s="8"/>
      <c r="G117" s="8"/>
      <c r="H117" s="8"/>
      <c r="I117" s="8"/>
      <c r="J117" s="163"/>
      <c r="K117" s="167"/>
      <c r="R117" s="8"/>
      <c r="S117" s="8"/>
      <c r="T117" s="8"/>
    </row>
    <row r="118" spans="1:20" s="121" customFormat="1" ht="23.25" customHeight="1">
      <c r="A118" s="729" t="s">
        <v>842</v>
      </c>
      <c r="B118" s="730"/>
      <c r="C118" s="730"/>
      <c r="D118" s="730"/>
      <c r="E118" s="730"/>
      <c r="F118" s="730"/>
      <c r="G118" s="730"/>
      <c r="H118" s="730"/>
      <c r="I118" s="730"/>
      <c r="J118" s="731"/>
      <c r="K118" s="198"/>
      <c r="L118" s="425"/>
      <c r="M118" s="119"/>
      <c r="N118" s="120"/>
      <c r="R118" s="192"/>
      <c r="S118" s="192"/>
      <c r="T118" s="192"/>
    </row>
    <row r="119" spans="1:20" ht="42" hidden="1" customHeight="1">
      <c r="A119" s="347" t="s">
        <v>452</v>
      </c>
      <c r="B119" s="728" t="s">
        <v>454</v>
      </c>
      <c r="C119" s="728"/>
      <c r="D119" s="728" t="s">
        <v>451</v>
      </c>
      <c r="E119" s="728"/>
      <c r="F119" s="94"/>
      <c r="G119" s="94"/>
      <c r="H119" s="112" t="s">
        <v>448</v>
      </c>
      <c r="I119" s="145"/>
      <c r="J119" s="348"/>
      <c r="K119" s="145"/>
      <c r="L119" s="425"/>
      <c r="R119" s="8"/>
      <c r="S119" s="8"/>
      <c r="T119" s="8"/>
    </row>
    <row r="120" spans="1:20" ht="12.75" hidden="1" customHeight="1">
      <c r="A120" s="349"/>
      <c r="B120" s="8"/>
      <c r="C120" s="96"/>
      <c r="D120" s="109"/>
      <c r="E120" s="109"/>
      <c r="F120" s="8"/>
      <c r="G120" s="8"/>
      <c r="H120" s="112"/>
      <c r="I120" s="145"/>
      <c r="J120" s="348"/>
      <c r="K120" s="145"/>
      <c r="L120" s="425"/>
      <c r="R120" s="8"/>
      <c r="S120" s="8"/>
      <c r="T120" s="8"/>
    </row>
    <row r="121" spans="1:20" ht="12.75" hidden="1" customHeight="1">
      <c r="A121" s="350" t="s">
        <v>413</v>
      </c>
      <c r="B121" s="94"/>
      <c r="C121" s="95"/>
      <c r="D121" s="93" t="s">
        <v>416</v>
      </c>
      <c r="E121" s="93"/>
      <c r="F121" s="94"/>
      <c r="G121" s="94"/>
      <c r="H121" s="113">
        <f t="shared" ref="H121:H126" si="1">LEN(D121)</f>
        <v>11</v>
      </c>
      <c r="I121" s="145"/>
      <c r="J121" s="348"/>
      <c r="K121" s="145"/>
      <c r="L121" s="425"/>
      <c r="R121" s="8"/>
      <c r="S121" s="8"/>
      <c r="T121" s="8"/>
    </row>
    <row r="122" spans="1:20" ht="12.75" hidden="1" customHeight="1">
      <c r="A122" s="350" t="s">
        <v>428</v>
      </c>
      <c r="B122" s="94"/>
      <c r="C122" s="95"/>
      <c r="D122" s="93" t="s">
        <v>431</v>
      </c>
      <c r="E122" s="93"/>
      <c r="F122" s="94"/>
      <c r="G122" s="94"/>
      <c r="H122" s="113">
        <f t="shared" si="1"/>
        <v>15</v>
      </c>
      <c r="I122" s="145"/>
      <c r="J122" s="348"/>
      <c r="K122" s="145"/>
      <c r="L122" s="425"/>
      <c r="R122" s="8"/>
      <c r="S122" s="8"/>
      <c r="T122" s="8"/>
    </row>
    <row r="123" spans="1:20" ht="12.75" hidden="1" customHeight="1">
      <c r="A123" s="350" t="s">
        <v>415</v>
      </c>
      <c r="B123" s="94"/>
      <c r="C123" s="95"/>
      <c r="D123" s="93" t="s">
        <v>417</v>
      </c>
      <c r="E123" s="93"/>
      <c r="F123" s="94"/>
      <c r="G123" s="94"/>
      <c r="H123" s="113">
        <f t="shared" si="1"/>
        <v>11</v>
      </c>
      <c r="I123" s="145"/>
      <c r="J123" s="348"/>
      <c r="K123" s="145"/>
      <c r="L123" s="425"/>
      <c r="R123" s="8"/>
      <c r="S123" s="8"/>
      <c r="T123" s="8"/>
    </row>
    <row r="124" spans="1:20" ht="12.75" hidden="1" customHeight="1">
      <c r="A124" s="350" t="s">
        <v>434</v>
      </c>
      <c r="B124" s="94"/>
      <c r="C124" s="95"/>
      <c r="D124" s="93" t="s">
        <v>248</v>
      </c>
      <c r="E124" s="93"/>
      <c r="F124" s="94"/>
      <c r="G124" s="94"/>
      <c r="H124" s="113">
        <f t="shared" si="1"/>
        <v>20</v>
      </c>
      <c r="I124" s="145"/>
      <c r="J124" s="348"/>
      <c r="K124" s="145"/>
      <c r="L124" s="425"/>
      <c r="R124" s="8"/>
      <c r="S124" s="8"/>
      <c r="T124" s="8"/>
    </row>
    <row r="125" spans="1:20" ht="12.75" hidden="1" customHeight="1">
      <c r="A125" s="350" t="s">
        <v>435</v>
      </c>
      <c r="B125" s="94"/>
      <c r="C125" s="95"/>
      <c r="D125" s="93" t="s">
        <v>249</v>
      </c>
      <c r="E125" s="93"/>
      <c r="F125" s="94"/>
      <c r="G125" s="94"/>
      <c r="H125" s="113">
        <f t="shared" si="1"/>
        <v>28</v>
      </c>
      <c r="I125" s="145"/>
      <c r="J125" s="348"/>
      <c r="K125" s="145"/>
      <c r="L125" s="425"/>
      <c r="R125" s="8"/>
      <c r="S125" s="8"/>
      <c r="T125" s="8"/>
    </row>
    <row r="126" spans="1:20" ht="12.75" hidden="1" customHeight="1">
      <c r="A126" s="350" t="s">
        <v>246</v>
      </c>
      <c r="B126" s="94"/>
      <c r="C126" s="95"/>
      <c r="D126" s="93" t="s">
        <v>250</v>
      </c>
      <c r="E126" s="93"/>
      <c r="F126" s="94"/>
      <c r="G126" s="94"/>
      <c r="H126" s="113">
        <f t="shared" si="1"/>
        <v>29</v>
      </c>
      <c r="I126" s="145"/>
      <c r="J126" s="348"/>
      <c r="K126" s="145"/>
      <c r="L126" s="425"/>
      <c r="R126" s="8"/>
      <c r="S126" s="8"/>
      <c r="T126" s="8"/>
    </row>
    <row r="127" spans="1:20" ht="12.75" hidden="1" customHeight="1">
      <c r="A127" s="350" t="s">
        <v>436</v>
      </c>
      <c r="B127" s="94"/>
      <c r="C127" s="95"/>
      <c r="D127" s="93" t="s">
        <v>251</v>
      </c>
      <c r="E127" s="93"/>
      <c r="F127" s="94"/>
      <c r="G127" s="94"/>
      <c r="H127" s="113">
        <f t="shared" ref="H127:H153" si="2">LEN(D127)</f>
        <v>21</v>
      </c>
      <c r="I127" s="145"/>
      <c r="J127" s="348"/>
      <c r="K127" s="145"/>
      <c r="L127" s="425"/>
      <c r="R127" s="8"/>
      <c r="S127" s="8"/>
      <c r="T127" s="8"/>
    </row>
    <row r="128" spans="1:20" ht="12.75" hidden="1" customHeight="1">
      <c r="A128" s="350" t="s">
        <v>437</v>
      </c>
      <c r="B128" s="94"/>
      <c r="C128" s="95"/>
      <c r="D128" s="93" t="s">
        <v>252</v>
      </c>
      <c r="E128" s="95"/>
      <c r="F128" s="94"/>
      <c r="G128" s="94"/>
      <c r="H128" s="113">
        <f t="shared" si="2"/>
        <v>15</v>
      </c>
      <c r="I128" s="145"/>
      <c r="J128" s="348"/>
      <c r="K128" s="145"/>
      <c r="L128" s="425"/>
      <c r="R128" s="8"/>
      <c r="S128" s="8"/>
      <c r="T128" s="8"/>
    </row>
    <row r="129" spans="1:20" ht="12.75" hidden="1" customHeight="1">
      <c r="A129" s="350" t="s">
        <v>424</v>
      </c>
      <c r="B129" s="94"/>
      <c r="C129" s="95"/>
      <c r="D129" s="93" t="s">
        <v>425</v>
      </c>
      <c r="E129" s="95"/>
      <c r="F129" s="94"/>
      <c r="G129" s="94"/>
      <c r="H129" s="113">
        <f t="shared" si="2"/>
        <v>8</v>
      </c>
      <c r="I129" s="145"/>
      <c r="J129" s="348"/>
      <c r="K129" s="145"/>
      <c r="L129" s="425"/>
      <c r="R129" s="8"/>
      <c r="S129" s="8"/>
      <c r="T129" s="8"/>
    </row>
    <row r="130" spans="1:20" ht="12.75" hidden="1" customHeight="1">
      <c r="A130" s="350" t="s">
        <v>247</v>
      </c>
      <c r="B130" s="94"/>
      <c r="C130" s="94"/>
      <c r="D130" s="93" t="s">
        <v>253</v>
      </c>
      <c r="E130" s="95"/>
      <c r="F130" s="94"/>
      <c r="G130" s="94"/>
      <c r="H130" s="113">
        <f t="shared" si="2"/>
        <v>13</v>
      </c>
      <c r="I130" s="145"/>
      <c r="J130" s="348"/>
      <c r="K130" s="145"/>
      <c r="L130" s="425"/>
      <c r="R130" s="8"/>
      <c r="S130" s="8"/>
      <c r="T130" s="8"/>
    </row>
    <row r="131" spans="1:20" ht="12.75" hidden="1" customHeight="1">
      <c r="A131" s="350" t="s">
        <v>444</v>
      </c>
      <c r="B131" s="94"/>
      <c r="C131" s="94"/>
      <c r="D131" s="93" t="s">
        <v>254</v>
      </c>
      <c r="E131" s="95"/>
      <c r="F131" s="94"/>
      <c r="G131" s="94"/>
      <c r="H131" s="113">
        <f t="shared" si="2"/>
        <v>9</v>
      </c>
      <c r="I131" s="145"/>
      <c r="J131" s="348"/>
      <c r="K131" s="145"/>
      <c r="L131" s="425"/>
      <c r="R131" s="8"/>
      <c r="S131" s="8"/>
      <c r="T131" s="8"/>
    </row>
    <row r="132" spans="1:20" ht="12.75" hidden="1" customHeight="1">
      <c r="A132" s="350" t="s">
        <v>438</v>
      </c>
      <c r="B132" s="94"/>
      <c r="C132" s="94"/>
      <c r="D132" s="93" t="s">
        <v>255</v>
      </c>
      <c r="E132" s="95"/>
      <c r="F132" s="94"/>
      <c r="G132" s="94"/>
      <c r="H132" s="113">
        <f t="shared" si="2"/>
        <v>25</v>
      </c>
      <c r="I132" s="145"/>
      <c r="J132" s="348"/>
      <c r="K132" s="145"/>
      <c r="L132" s="425"/>
      <c r="R132" s="8"/>
      <c r="S132" s="8"/>
      <c r="T132" s="8"/>
    </row>
    <row r="133" spans="1:20" ht="12.75" hidden="1" customHeight="1">
      <c r="A133" s="350" t="s">
        <v>429</v>
      </c>
      <c r="B133" s="94"/>
      <c r="C133" s="94" t="s">
        <v>453</v>
      </c>
      <c r="D133" s="93" t="s">
        <v>430</v>
      </c>
      <c r="E133" s="95"/>
      <c r="F133" s="94"/>
      <c r="G133" s="94"/>
      <c r="H133" s="113">
        <f t="shared" si="2"/>
        <v>8</v>
      </c>
      <c r="I133" s="145"/>
      <c r="J133" s="348"/>
      <c r="K133" s="145"/>
      <c r="L133" s="425"/>
      <c r="R133" s="8"/>
      <c r="S133" s="8"/>
      <c r="T133" s="8"/>
    </row>
    <row r="134" spans="1:20" ht="12.75" hidden="1" customHeight="1">
      <c r="A134" s="350" t="s">
        <v>439</v>
      </c>
      <c r="B134" s="94"/>
      <c r="C134" s="94"/>
      <c r="D134" s="93" t="s">
        <v>257</v>
      </c>
      <c r="E134" s="95"/>
      <c r="F134" s="94"/>
      <c r="G134" s="94"/>
      <c r="H134" s="113">
        <f t="shared" si="2"/>
        <v>25</v>
      </c>
      <c r="I134" s="145"/>
      <c r="J134" s="348"/>
      <c r="K134" s="145"/>
      <c r="L134" s="425"/>
      <c r="R134" s="8"/>
      <c r="S134" s="8"/>
      <c r="T134" s="8"/>
    </row>
    <row r="135" spans="1:20" ht="12.75" hidden="1" customHeight="1">
      <c r="A135" s="350" t="s">
        <v>440</v>
      </c>
      <c r="B135" s="94"/>
      <c r="C135" s="94"/>
      <c r="D135" s="93" t="s">
        <v>256</v>
      </c>
      <c r="E135" s="95"/>
      <c r="F135" s="94"/>
      <c r="G135" s="94"/>
      <c r="H135" s="113">
        <f t="shared" si="2"/>
        <v>21</v>
      </c>
      <c r="I135" s="145"/>
      <c r="J135" s="348"/>
      <c r="K135" s="145"/>
      <c r="L135" s="425"/>
      <c r="R135" s="8"/>
      <c r="S135" s="8"/>
      <c r="T135" s="8"/>
    </row>
    <row r="136" spans="1:20" ht="12.75" hidden="1" customHeight="1">
      <c r="A136" s="350" t="s">
        <v>441</v>
      </c>
      <c r="B136" s="94"/>
      <c r="C136" s="94"/>
      <c r="D136" s="93" t="s">
        <v>258</v>
      </c>
      <c r="E136" s="93"/>
      <c r="F136" s="94"/>
      <c r="G136" s="94"/>
      <c r="H136" s="113">
        <f t="shared" si="2"/>
        <v>18</v>
      </c>
      <c r="I136" s="145"/>
      <c r="J136" s="348"/>
      <c r="K136" s="145"/>
      <c r="L136" s="425"/>
      <c r="R136" s="8"/>
      <c r="S136" s="8"/>
      <c r="T136" s="8"/>
    </row>
    <row r="137" spans="1:20" ht="12.75" hidden="1" customHeight="1">
      <c r="A137" s="350" t="s">
        <v>420</v>
      </c>
      <c r="B137" s="94"/>
      <c r="C137" s="94" t="s">
        <v>453</v>
      </c>
      <c r="D137" s="93" t="s">
        <v>421</v>
      </c>
      <c r="E137" s="95"/>
      <c r="F137" s="94"/>
      <c r="G137" s="94"/>
      <c r="H137" s="113">
        <f t="shared" si="2"/>
        <v>13</v>
      </c>
      <c r="I137" s="145"/>
      <c r="J137" s="348"/>
      <c r="K137" s="145"/>
      <c r="L137" s="425"/>
      <c r="R137" s="8"/>
      <c r="S137" s="8"/>
      <c r="T137" s="8"/>
    </row>
    <row r="138" spans="1:20" ht="12.75" hidden="1" customHeight="1">
      <c r="A138" s="350" t="s">
        <v>449</v>
      </c>
      <c r="B138" s="94"/>
      <c r="C138" s="94" t="s">
        <v>453</v>
      </c>
      <c r="D138" s="93" t="s">
        <v>450</v>
      </c>
      <c r="E138" s="95"/>
      <c r="F138" s="94"/>
      <c r="G138" s="94"/>
      <c r="H138" s="113">
        <f t="shared" si="2"/>
        <v>27</v>
      </c>
      <c r="I138" s="145"/>
      <c r="J138" s="348"/>
      <c r="K138" s="145"/>
      <c r="L138" s="425"/>
      <c r="R138" s="8"/>
      <c r="S138" s="8"/>
      <c r="T138" s="8"/>
    </row>
    <row r="139" spans="1:20" ht="12.75" hidden="1" customHeight="1">
      <c r="A139" s="350" t="s">
        <v>426</v>
      </c>
      <c r="B139" s="94"/>
      <c r="C139" s="94"/>
      <c r="D139" s="93" t="s">
        <v>427</v>
      </c>
      <c r="E139" s="95"/>
      <c r="F139" s="94"/>
      <c r="G139" s="94"/>
      <c r="H139" s="113">
        <f t="shared" si="2"/>
        <v>9</v>
      </c>
      <c r="I139" s="145"/>
      <c r="J139" s="348"/>
      <c r="K139" s="145"/>
      <c r="L139" s="425"/>
      <c r="R139" s="8"/>
      <c r="S139" s="8"/>
      <c r="T139" s="8"/>
    </row>
    <row r="140" spans="1:20" ht="12.75" hidden="1" customHeight="1">
      <c r="A140" s="350" t="s">
        <v>432</v>
      </c>
      <c r="B140" s="94"/>
      <c r="C140" s="94"/>
      <c r="D140" s="93" t="s">
        <v>433</v>
      </c>
      <c r="E140" s="95"/>
      <c r="F140" s="94"/>
      <c r="G140" s="94"/>
      <c r="H140" s="113">
        <f t="shared" si="2"/>
        <v>28</v>
      </c>
      <c r="I140" s="145"/>
      <c r="J140" s="348"/>
      <c r="K140" s="145"/>
      <c r="L140" s="425"/>
      <c r="R140" s="8"/>
      <c r="S140" s="8"/>
      <c r="T140" s="8"/>
    </row>
    <row r="141" spans="1:20" ht="12.75" hidden="1" customHeight="1">
      <c r="A141" s="350" t="s">
        <v>422</v>
      </c>
      <c r="B141" s="94"/>
      <c r="C141" s="94"/>
      <c r="D141" s="93" t="s">
        <v>423</v>
      </c>
      <c r="E141" s="95"/>
      <c r="F141" s="94"/>
      <c r="G141" s="94"/>
      <c r="H141" s="113">
        <f t="shared" si="2"/>
        <v>20</v>
      </c>
      <c r="I141" s="145"/>
      <c r="J141" s="348"/>
      <c r="K141" s="145"/>
      <c r="L141" s="425"/>
      <c r="R141" s="8"/>
      <c r="S141" s="8"/>
      <c r="T141" s="8"/>
    </row>
    <row r="142" spans="1:20" ht="12.75" hidden="1" customHeight="1">
      <c r="A142" s="350" t="s">
        <v>414</v>
      </c>
      <c r="B142" s="94"/>
      <c r="C142" s="94"/>
      <c r="D142" s="93" t="s">
        <v>418</v>
      </c>
      <c r="E142" s="95"/>
      <c r="F142" s="94"/>
      <c r="G142" s="94"/>
      <c r="H142" s="113">
        <f t="shared" si="2"/>
        <v>20</v>
      </c>
      <c r="I142" s="145"/>
      <c r="J142" s="348"/>
      <c r="K142" s="145"/>
      <c r="L142" s="425"/>
      <c r="R142" s="8"/>
      <c r="S142" s="8"/>
      <c r="T142" s="8"/>
    </row>
    <row r="143" spans="1:20" ht="12.75" hidden="1" customHeight="1">
      <c r="A143" s="350" t="s">
        <v>244</v>
      </c>
      <c r="B143" s="94"/>
      <c r="C143" s="94" t="s">
        <v>453</v>
      </c>
      <c r="D143" s="93" t="s">
        <v>259</v>
      </c>
      <c r="E143" s="95"/>
      <c r="F143" s="94"/>
      <c r="G143" s="94"/>
      <c r="H143" s="113">
        <f t="shared" si="2"/>
        <v>7</v>
      </c>
      <c r="I143" s="145"/>
      <c r="J143" s="348"/>
      <c r="K143" s="145"/>
      <c r="L143" s="425"/>
      <c r="R143" s="8"/>
      <c r="S143" s="8"/>
      <c r="T143" s="8"/>
    </row>
    <row r="144" spans="1:20" ht="12.75" hidden="1" customHeight="1">
      <c r="A144" s="350" t="s">
        <v>442</v>
      </c>
      <c r="B144" s="94"/>
      <c r="C144" s="94" t="s">
        <v>453</v>
      </c>
      <c r="D144" s="93" t="s">
        <v>260</v>
      </c>
      <c r="E144" s="95"/>
      <c r="F144" s="94"/>
      <c r="G144" s="94"/>
      <c r="H144" s="113">
        <f t="shared" si="2"/>
        <v>21</v>
      </c>
      <c r="I144" s="145"/>
      <c r="J144" s="348"/>
      <c r="K144" s="145"/>
      <c r="L144" s="425"/>
      <c r="R144" s="8"/>
      <c r="S144" s="8"/>
      <c r="T144" s="8"/>
    </row>
    <row r="145" spans="1:20" ht="12.75" hidden="1" customHeight="1">
      <c r="A145" s="350" t="s">
        <v>412</v>
      </c>
      <c r="B145" s="94"/>
      <c r="C145" s="94" t="s">
        <v>453</v>
      </c>
      <c r="D145" s="93" t="s">
        <v>419</v>
      </c>
      <c r="E145" s="95"/>
      <c r="F145" s="94"/>
      <c r="G145" s="94"/>
      <c r="H145" s="113">
        <f t="shared" si="2"/>
        <v>7</v>
      </c>
      <c r="I145" s="145"/>
      <c r="J145" s="348"/>
      <c r="K145" s="145"/>
      <c r="L145" s="425"/>
      <c r="R145" s="8"/>
      <c r="S145" s="8"/>
      <c r="T145" s="8"/>
    </row>
    <row r="146" spans="1:20" ht="12.75" hidden="1" customHeight="1">
      <c r="A146" s="350" t="s">
        <v>245</v>
      </c>
      <c r="B146" s="94"/>
      <c r="C146" s="94"/>
      <c r="D146" s="93" t="s">
        <v>261</v>
      </c>
      <c r="E146" s="95"/>
      <c r="F146" s="94"/>
      <c r="G146" s="94"/>
      <c r="H146" s="113">
        <f t="shared" si="2"/>
        <v>19</v>
      </c>
      <c r="I146" s="145"/>
      <c r="J146" s="348"/>
      <c r="K146" s="145"/>
      <c r="L146" s="425"/>
      <c r="R146" s="8"/>
      <c r="S146" s="8"/>
      <c r="T146" s="8"/>
    </row>
    <row r="147" spans="1:20" ht="12.75" hidden="1" customHeight="1">
      <c r="A147" s="350" t="s">
        <v>443</v>
      </c>
      <c r="B147" s="94"/>
      <c r="C147" s="94"/>
      <c r="D147" s="93" t="s">
        <v>262</v>
      </c>
      <c r="E147" s="95"/>
      <c r="F147" s="94"/>
      <c r="G147" s="94"/>
      <c r="H147" s="113">
        <f t="shared" si="2"/>
        <v>16</v>
      </c>
      <c r="I147" s="145"/>
      <c r="J147" s="348"/>
      <c r="K147" s="145"/>
      <c r="L147" s="425"/>
      <c r="R147" s="8"/>
      <c r="S147" s="8"/>
      <c r="T147" s="8"/>
    </row>
    <row r="148" spans="1:20" ht="12.75" hidden="1" customHeight="1">
      <c r="A148" s="350"/>
      <c r="B148" s="94"/>
      <c r="C148" s="94"/>
      <c r="D148" s="93"/>
      <c r="E148" s="95"/>
      <c r="F148" s="94"/>
      <c r="G148" s="94"/>
      <c r="H148" s="113">
        <f t="shared" si="2"/>
        <v>0</v>
      </c>
      <c r="I148" s="145"/>
      <c r="J148" s="348"/>
      <c r="K148" s="145"/>
      <c r="L148" s="425"/>
      <c r="R148" s="8"/>
      <c r="S148" s="8"/>
      <c r="T148" s="8"/>
    </row>
    <row r="149" spans="1:20" ht="12.75" hidden="1" customHeight="1">
      <c r="A149" s="350"/>
      <c r="B149" s="94"/>
      <c r="C149" s="94"/>
      <c r="D149" s="93"/>
      <c r="E149" s="95"/>
      <c r="F149" s="94"/>
      <c r="G149" s="94"/>
      <c r="H149" s="113">
        <f t="shared" si="2"/>
        <v>0</v>
      </c>
      <c r="I149" s="145"/>
      <c r="J149" s="348"/>
      <c r="K149" s="145"/>
      <c r="L149" s="425"/>
      <c r="R149" s="8"/>
      <c r="S149" s="8"/>
      <c r="T149" s="8"/>
    </row>
    <row r="150" spans="1:20" ht="12.75" hidden="1" customHeight="1">
      <c r="A150" s="350"/>
      <c r="B150" s="94"/>
      <c r="C150" s="94"/>
      <c r="D150" s="93"/>
      <c r="E150" s="95"/>
      <c r="F150" s="94"/>
      <c r="G150" s="94"/>
      <c r="H150" s="113">
        <f t="shared" si="2"/>
        <v>0</v>
      </c>
      <c r="I150" s="145"/>
      <c r="J150" s="348"/>
      <c r="K150" s="145"/>
      <c r="L150" s="425"/>
      <c r="R150" s="8"/>
      <c r="S150" s="8"/>
      <c r="T150" s="8"/>
    </row>
    <row r="151" spans="1:20" ht="12.75" hidden="1" customHeight="1">
      <c r="A151" s="350"/>
      <c r="B151" s="94"/>
      <c r="C151" s="94"/>
      <c r="D151" s="93"/>
      <c r="E151" s="95"/>
      <c r="F151" s="94"/>
      <c r="G151" s="94"/>
      <c r="H151" s="113">
        <f t="shared" si="2"/>
        <v>0</v>
      </c>
      <c r="I151" s="145"/>
      <c r="J151" s="348"/>
      <c r="K151" s="145"/>
      <c r="L151" s="425"/>
      <c r="R151" s="8"/>
      <c r="S151" s="8"/>
      <c r="T151" s="8"/>
    </row>
    <row r="152" spans="1:20" ht="12.75" hidden="1" customHeight="1">
      <c r="A152" s="350"/>
      <c r="B152" s="94"/>
      <c r="C152" s="94"/>
      <c r="D152" s="93"/>
      <c r="E152" s="95"/>
      <c r="F152" s="94"/>
      <c r="G152" s="94"/>
      <c r="H152" s="113">
        <f t="shared" si="2"/>
        <v>0</v>
      </c>
      <c r="I152" s="145"/>
      <c r="J152" s="348"/>
      <c r="K152" s="145"/>
      <c r="L152" s="425"/>
      <c r="R152" s="8"/>
      <c r="S152" s="8"/>
      <c r="T152" s="8"/>
    </row>
    <row r="153" spans="1:20" ht="12.75" hidden="1" customHeight="1">
      <c r="A153" s="351"/>
      <c r="B153" s="94"/>
      <c r="C153" s="94"/>
      <c r="D153" s="95"/>
      <c r="E153" s="94"/>
      <c r="F153" s="94"/>
      <c r="G153" s="94"/>
      <c r="H153" s="113">
        <f t="shared" si="2"/>
        <v>0</v>
      </c>
      <c r="I153" s="145"/>
      <c r="J153" s="348"/>
      <c r="K153" s="145"/>
      <c r="L153" s="425"/>
      <c r="R153" s="8"/>
      <c r="S153" s="8"/>
      <c r="T153" s="8"/>
    </row>
    <row r="154" spans="1:20" ht="12.75" hidden="1" customHeight="1">
      <c r="A154" s="155"/>
      <c r="B154" s="8"/>
      <c r="C154" s="8"/>
      <c r="D154" s="8"/>
      <c r="E154" s="8"/>
      <c r="F154" s="8"/>
      <c r="G154" s="8"/>
      <c r="H154" s="8"/>
      <c r="I154" s="8"/>
      <c r="J154" s="163"/>
      <c r="K154" s="167"/>
      <c r="L154" s="425"/>
      <c r="R154" s="8"/>
      <c r="S154" s="8"/>
      <c r="T154" s="8"/>
    </row>
    <row r="155" spans="1:20" ht="6" customHeight="1">
      <c r="A155" s="155"/>
      <c r="B155" s="8"/>
      <c r="C155" s="8"/>
      <c r="D155" s="8"/>
      <c r="E155" s="8"/>
      <c r="F155" s="8"/>
      <c r="G155" s="8"/>
      <c r="H155" s="8"/>
      <c r="I155" s="8"/>
      <c r="J155" s="163"/>
      <c r="K155" s="167"/>
      <c r="L155" s="425"/>
      <c r="R155" s="8"/>
      <c r="S155" s="8"/>
      <c r="T155" s="8"/>
    </row>
    <row r="156" spans="1:20" s="121" customFormat="1" ht="25.5" customHeight="1">
      <c r="A156" s="729" t="s">
        <v>460</v>
      </c>
      <c r="B156" s="730"/>
      <c r="C156" s="730"/>
      <c r="D156" s="730"/>
      <c r="E156" s="730"/>
      <c r="F156" s="730"/>
      <c r="G156" s="730"/>
      <c r="H156" s="730"/>
      <c r="I156" s="730"/>
      <c r="J156" s="731"/>
      <c r="K156" s="198"/>
      <c r="L156" s="425"/>
      <c r="M156" s="141"/>
      <c r="N156" s="141"/>
      <c r="O156" s="141"/>
      <c r="P156" s="142"/>
      <c r="Q156" s="142"/>
      <c r="R156" s="192"/>
      <c r="S156" s="192"/>
      <c r="T156" s="192"/>
    </row>
    <row r="157" spans="1:20" ht="10.5" customHeight="1">
      <c r="A157" s="155"/>
      <c r="B157" s="8"/>
      <c r="C157" s="8"/>
      <c r="D157" s="8"/>
      <c r="E157" s="8"/>
      <c r="F157" s="8"/>
      <c r="G157" s="8"/>
      <c r="H157" s="8"/>
      <c r="I157" s="8"/>
      <c r="J157" s="163"/>
      <c r="K157" s="167"/>
      <c r="L157" s="727" t="s">
        <v>37</v>
      </c>
      <c r="M157" s="727"/>
    </row>
    <row r="158" spans="1:20" ht="20.25" hidden="1" customHeight="1">
      <c r="A158" s="732" t="s">
        <v>492</v>
      </c>
      <c r="B158" s="733"/>
      <c r="C158" s="733"/>
      <c r="D158" s="733"/>
      <c r="E158" s="733"/>
      <c r="F158" s="733"/>
      <c r="G158" s="733"/>
      <c r="H158" s="733"/>
      <c r="I158" s="733"/>
      <c r="J158" s="445"/>
      <c r="K158" s="167"/>
      <c r="L158" s="727"/>
      <c r="M158" s="727"/>
    </row>
    <row r="159" spans="1:20" s="194" customFormat="1" ht="13.5" hidden="1" customHeight="1">
      <c r="A159" s="674" t="s">
        <v>493</v>
      </c>
      <c r="B159" s="675"/>
      <c r="C159" s="675"/>
      <c r="D159" s="446">
        <v>108</v>
      </c>
      <c r="E159" s="447" t="s">
        <v>494</v>
      </c>
      <c r="F159" s="448"/>
      <c r="G159" s="448"/>
      <c r="H159" s="448"/>
      <c r="I159" s="448"/>
      <c r="J159" s="449"/>
      <c r="K159" s="363"/>
      <c r="N159" s="426" t="s">
        <v>35</v>
      </c>
    </row>
    <row r="160" spans="1:20" s="194" customFormat="1" ht="12.75" hidden="1" customHeight="1">
      <c r="A160" s="651" t="str">
        <f>"В течение одного года пройти повышение квалификации  в объеме не менее "&amp;D159&amp;" часов с последующим обучением по накопительной системе в межаттестационный период. "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160" s="652"/>
      <c r="C160" s="652"/>
      <c r="D160" s="652"/>
      <c r="E160" s="652"/>
      <c r="F160" s="652"/>
      <c r="G160" s="652"/>
      <c r="H160" s="652"/>
      <c r="I160" s="652"/>
      <c r="J160" s="653"/>
      <c r="K160" s="660" t="s">
        <v>2</v>
      </c>
      <c r="L160" s="441" t="s">
        <v>34</v>
      </c>
      <c r="M160" s="427" t="e">
        <f>IF(вывод1="да",IF(AND(Курсы_0=0,ВПО_ПП_0=0,Аспирант_100&lt;&gt;100),_72ч,""),"")</f>
        <v>#REF!</v>
      </c>
      <c r="N160" s="428" t="s">
        <v>33</v>
      </c>
    </row>
    <row r="161" spans="1:14" s="194" customFormat="1" hidden="1">
      <c r="A161" s="654"/>
      <c r="B161" s="655"/>
      <c r="C161" s="655"/>
      <c r="D161" s="655"/>
      <c r="E161" s="655"/>
      <c r="F161" s="655"/>
      <c r="G161" s="655"/>
      <c r="H161" s="655"/>
      <c r="I161" s="655"/>
      <c r="J161" s="656"/>
      <c r="K161" s="660"/>
      <c r="L161" s="442" t="s">
        <v>495</v>
      </c>
      <c r="M161" s="197" t="e">
        <f>IF(рек_общ="",рез_2&amp;рез_3,IF(рез_2="",рек_общ&amp;рез_3,рез_2&amp;рез_3))</f>
        <v>#REF!</v>
      </c>
      <c r="N161" s="429" t="s">
        <v>505</v>
      </c>
    </row>
    <row r="162" spans="1:14" s="194" customFormat="1" hidden="1">
      <c r="A162" s="450"/>
      <c r="B162" s="451"/>
      <c r="C162" s="451"/>
      <c r="D162" s="451"/>
      <c r="E162" s="451"/>
      <c r="F162" s="451"/>
      <c r="G162" s="451"/>
      <c r="H162" s="451"/>
      <c r="I162" s="451"/>
      <c r="J162" s="452"/>
      <c r="K162" s="364"/>
      <c r="N162" s="193"/>
    </row>
    <row r="163" spans="1:14" s="194" customFormat="1" ht="13.5" hidden="1" customHeight="1">
      <c r="A163" s="662" t="s">
        <v>496</v>
      </c>
      <c r="B163" s="663"/>
      <c r="C163" s="663"/>
      <c r="D163" s="663"/>
      <c r="E163" s="663"/>
      <c r="F163" s="663"/>
      <c r="G163" s="663"/>
      <c r="H163" s="663"/>
      <c r="I163" s="663"/>
      <c r="J163" s="664"/>
      <c r="K163" s="365"/>
      <c r="L163" s="661" t="s">
        <v>36</v>
      </c>
      <c r="M163" s="439" t="e">
        <f>Курсы_0</f>
        <v>#REF!</v>
      </c>
      <c r="N163" s="193"/>
    </row>
    <row r="164" spans="1:14" s="194" customFormat="1" hidden="1">
      <c r="A164" s="662"/>
      <c r="B164" s="663"/>
      <c r="C164" s="663"/>
      <c r="D164" s="663"/>
      <c r="E164" s="663"/>
      <c r="F164" s="663"/>
      <c r="G164" s="663"/>
      <c r="H164" s="663"/>
      <c r="I164" s="663"/>
      <c r="J164" s="664"/>
      <c r="K164" s="365"/>
      <c r="L164" s="661"/>
      <c r="M164" s="439" t="e">
        <f>ВПО_ПП_0</f>
        <v>#REF!</v>
      </c>
      <c r="N164" s="193"/>
    </row>
    <row r="165" spans="1:14" s="194" customFormat="1" hidden="1">
      <c r="A165" s="662"/>
      <c r="B165" s="663"/>
      <c r="C165" s="663"/>
      <c r="D165" s="663"/>
      <c r="E165" s="663"/>
      <c r="F165" s="663"/>
      <c r="G165" s="663"/>
      <c r="H165" s="663"/>
      <c r="I165" s="663"/>
      <c r="J165" s="664"/>
      <c r="K165" s="365"/>
      <c r="L165" s="661"/>
      <c r="M165" s="439" t="e">
        <f>Аспирант_100</f>
        <v>#REF!</v>
      </c>
      <c r="N165" s="193"/>
    </row>
    <row r="166" spans="1:14" s="194" customFormat="1" hidden="1">
      <c r="A166" s="665"/>
      <c r="B166" s="666"/>
      <c r="C166" s="666"/>
      <c r="D166" s="666"/>
      <c r="E166" s="666"/>
      <c r="F166" s="666"/>
      <c r="G166" s="666"/>
      <c r="H166" s="666"/>
      <c r="I166" s="666"/>
      <c r="J166" s="667"/>
      <c r="K166" s="365"/>
      <c r="N166" s="193"/>
    </row>
    <row r="167" spans="1:14" ht="16.5" hidden="1" customHeight="1">
      <c r="A167" s="657" t="s">
        <v>497</v>
      </c>
      <c r="B167" s="658"/>
      <c r="C167" s="658"/>
      <c r="D167" s="658"/>
      <c r="E167" s="658"/>
      <c r="F167" s="658"/>
      <c r="G167" s="658"/>
      <c r="H167" s="658"/>
      <c r="I167" s="658"/>
      <c r="J167" s="659"/>
      <c r="K167" s="660" t="s">
        <v>3</v>
      </c>
      <c r="L167" s="205" t="s">
        <v>504</v>
      </c>
      <c r="M167" s="201" t="s">
        <v>505</v>
      </c>
    </row>
    <row r="168" spans="1:14" ht="12" hidden="1" customHeight="1">
      <c r="A168" s="343" t="s">
        <v>610</v>
      </c>
      <c r="B168" s="440" t="s">
        <v>1</v>
      </c>
      <c r="C168" s="195"/>
      <c r="D168" s="195"/>
      <c r="E168" s="195"/>
      <c r="F168" s="195"/>
      <c r="G168" s="195"/>
      <c r="H168" s="195"/>
      <c r="I168" s="195"/>
      <c r="J168" s="163"/>
      <c r="K168" s="660"/>
      <c r="L168" s="430"/>
      <c r="M168" s="431"/>
    </row>
    <row r="169" spans="1:14" s="108" customFormat="1" hidden="1">
      <c r="A169" s="676" t="s">
        <v>609</v>
      </c>
      <c r="B169" s="677"/>
      <c r="C169" s="677"/>
      <c r="D169" s="677"/>
      <c r="E169" s="677"/>
      <c r="F169" s="677"/>
      <c r="G169" s="677"/>
      <c r="H169" s="677"/>
      <c r="I169" s="678"/>
      <c r="J169" s="196"/>
      <c r="K169" s="364"/>
      <c r="L169" s="204" t="s">
        <v>0</v>
      </c>
      <c r="M169" s="431"/>
    </row>
    <row r="170" spans="1:14" s="108" customFormat="1" ht="15.75" hidden="1">
      <c r="A170" s="432"/>
      <c r="B170" s="198"/>
      <c r="C170" s="198"/>
      <c r="D170" s="198"/>
      <c r="E170" s="198"/>
      <c r="F170" s="198"/>
      <c r="G170" s="198"/>
      <c r="H170" s="198"/>
      <c r="I170" s="198"/>
      <c r="J170" s="433"/>
      <c r="K170" s="198"/>
      <c r="L170" s="434"/>
      <c r="M170" s="435"/>
    </row>
    <row r="171" spans="1:14" hidden="1">
      <c r="A171" s="155"/>
      <c r="B171" s="8"/>
      <c r="C171" s="8"/>
      <c r="D171" s="8"/>
      <c r="E171" s="8"/>
      <c r="F171" s="8"/>
      <c r="G171" s="8"/>
      <c r="H171" s="8"/>
      <c r="I171" s="8"/>
      <c r="J171" s="195"/>
      <c r="K171" s="364"/>
      <c r="L171" s="172"/>
      <c r="M171" s="431"/>
      <c r="N171" s="2"/>
    </row>
    <row r="172" spans="1:14" ht="14.25" hidden="1">
      <c r="A172" s="436" t="s">
        <v>611</v>
      </c>
      <c r="B172" s="647" t="s">
        <v>612</v>
      </c>
      <c r="C172" s="648"/>
      <c r="D172" s="648"/>
      <c r="E172" s="648"/>
      <c r="F172" s="648"/>
      <c r="G172" s="648"/>
      <c r="H172" s="648"/>
      <c r="I172" s="649"/>
      <c r="J172" s="650" t="s">
        <v>613</v>
      </c>
      <c r="K172" s="650"/>
      <c r="L172" s="650"/>
      <c r="M172" s="650"/>
      <c r="N172" s="2"/>
    </row>
    <row r="173" spans="1:14" hidden="1">
      <c r="A173" s="155"/>
      <c r="B173" s="8" t="s">
        <v>614</v>
      </c>
      <c r="C173" s="8"/>
      <c r="D173" s="8"/>
      <c r="E173" s="8"/>
      <c r="F173" s="8"/>
      <c r="G173" s="8"/>
      <c r="H173" s="8"/>
      <c r="I173" s="8"/>
      <c r="J173" s="8"/>
      <c r="K173" s="167"/>
      <c r="L173" s="172"/>
      <c r="M173" s="431"/>
      <c r="N173" s="2"/>
    </row>
    <row r="174" spans="1:14" ht="3.75" hidden="1" customHeight="1">
      <c r="A174" s="189"/>
      <c r="B174" s="190"/>
      <c r="C174" s="190"/>
      <c r="D174" s="190"/>
      <c r="E174" s="190"/>
      <c r="F174" s="190"/>
      <c r="G174" s="190"/>
      <c r="H174" s="190"/>
      <c r="I174" s="190"/>
      <c r="J174" s="190"/>
      <c r="K174" s="366"/>
      <c r="L174" s="437"/>
      <c r="M174" s="438"/>
      <c r="N174" s="2"/>
    </row>
    <row r="175" spans="1:14" hidden="1">
      <c r="M175" s="194"/>
      <c r="N175" s="2"/>
    </row>
    <row r="176" spans="1:14" ht="14.25" hidden="1" customHeight="1">
      <c r="A176" s="670" t="s">
        <v>623</v>
      </c>
      <c r="B176" s="670"/>
      <c r="C176" s="670"/>
      <c r="D176" s="670"/>
      <c r="E176" s="670"/>
      <c r="F176" s="670"/>
      <c r="G176" s="670"/>
      <c r="H176" s="670"/>
      <c r="I176" s="670"/>
      <c r="J176" s="670"/>
      <c r="K176" s="2"/>
      <c r="L176" s="2"/>
      <c r="M176" s="2"/>
      <c r="N176" s="2"/>
    </row>
    <row r="177" spans="1:14" s="8" customFormat="1" ht="43.5" hidden="1" customHeight="1">
      <c r="A177" s="671" t="s">
        <v>624</v>
      </c>
      <c r="B177" s="671"/>
      <c r="C177" s="671"/>
      <c r="D177" s="671"/>
      <c r="E177" s="671"/>
      <c r="F177" s="671"/>
      <c r="G177" s="671"/>
      <c r="H177" s="671"/>
      <c r="I177" s="671"/>
      <c r="J177" s="671"/>
    </row>
    <row r="178" spans="1:14" ht="12.75" hidden="1" customHeight="1">
      <c r="A178" s="672" t="s">
        <v>627</v>
      </c>
      <c r="B178" s="673"/>
      <c r="C178" s="673"/>
      <c r="D178" s="673"/>
      <c r="E178" s="673"/>
      <c r="F178" s="673"/>
      <c r="G178" s="673"/>
      <c r="H178" s="673"/>
      <c r="I178" s="673"/>
      <c r="J178" s="673"/>
      <c r="K178" s="2"/>
      <c r="L178" s="2"/>
      <c r="M178" s="2"/>
      <c r="N178" s="2"/>
    </row>
    <row r="179" spans="1:14" ht="15.75" hidden="1" customHeight="1">
      <c r="A179" s="673" t="s">
        <v>625</v>
      </c>
      <c r="B179" s="673"/>
      <c r="C179" s="673"/>
      <c r="D179" s="673"/>
      <c r="E179" s="673"/>
      <c r="F179" s="673"/>
      <c r="G179" s="673"/>
      <c r="H179" s="673"/>
      <c r="I179" s="673"/>
      <c r="J179" s="673"/>
      <c r="K179" s="2"/>
      <c r="L179" s="2"/>
      <c r="M179" s="2"/>
      <c r="N179" s="2"/>
    </row>
    <row r="180" spans="1:14" ht="62.25" hidden="1" customHeight="1">
      <c r="A180" s="669" t="s">
        <v>758</v>
      </c>
      <c r="B180" s="669"/>
      <c r="C180" s="669"/>
      <c r="D180" s="669"/>
      <c r="E180" s="669"/>
      <c r="F180" s="669"/>
      <c r="G180" s="669"/>
      <c r="H180" s="669"/>
      <c r="I180" s="669"/>
      <c r="J180" s="669"/>
      <c r="K180" s="2"/>
      <c r="L180" s="2"/>
      <c r="M180" s="2"/>
      <c r="N180" s="2"/>
    </row>
    <row r="181" spans="1:14" hidden="1">
      <c r="L181" s="2"/>
      <c r="M181" s="2"/>
      <c r="N181" s="2"/>
    </row>
    <row r="182" spans="1:14" ht="12.75" hidden="1" customHeight="1">
      <c r="A182" s="672" t="s">
        <v>627</v>
      </c>
      <c r="B182" s="673"/>
      <c r="C182" s="673"/>
      <c r="D182" s="673"/>
      <c r="E182" s="673"/>
      <c r="F182" s="673"/>
      <c r="G182" s="673"/>
      <c r="H182" s="673"/>
      <c r="I182" s="673"/>
      <c r="J182" s="673"/>
      <c r="K182" s="2"/>
      <c r="L182" s="2"/>
      <c r="M182" s="2"/>
      <c r="N182" s="2"/>
    </row>
    <row r="183" spans="1:14" ht="15.75" hidden="1" customHeight="1">
      <c r="A183" s="673" t="s">
        <v>625</v>
      </c>
      <c r="B183" s="673"/>
      <c r="C183" s="673"/>
      <c r="D183" s="673"/>
      <c r="E183" s="673"/>
      <c r="F183" s="673"/>
      <c r="G183" s="673"/>
      <c r="H183" s="673"/>
      <c r="I183" s="673"/>
      <c r="J183" s="673"/>
      <c r="K183" s="2"/>
      <c r="L183" s="2"/>
      <c r="M183" s="2"/>
      <c r="N183" s="2"/>
    </row>
    <row r="184" spans="1:14" ht="62.25" hidden="1" customHeight="1">
      <c r="A184" s="669" t="s">
        <v>626</v>
      </c>
      <c r="B184" s="669"/>
      <c r="C184" s="669"/>
      <c r="D184" s="669"/>
      <c r="E184" s="669"/>
      <c r="F184" s="669"/>
      <c r="G184" s="669"/>
      <c r="H184" s="669"/>
      <c r="I184" s="669"/>
      <c r="J184" s="669"/>
      <c r="K184" s="2"/>
      <c r="L184" s="2"/>
      <c r="M184" s="2"/>
      <c r="N184" s="2"/>
    </row>
    <row r="185" spans="1:14" hidden="1">
      <c r="L185" s="2"/>
      <c r="M185" s="2"/>
      <c r="N185" s="2"/>
    </row>
    <row r="186" spans="1:14" hidden="1">
      <c r="L186" s="2"/>
      <c r="M186" s="2"/>
      <c r="N186" s="2"/>
    </row>
    <row r="187" spans="1:14" hidden="1">
      <c r="L187" s="2"/>
      <c r="M187" s="2"/>
      <c r="N187" s="2"/>
    </row>
    <row r="188" spans="1:14" hidden="1">
      <c r="L188" s="2"/>
      <c r="M188" s="2"/>
      <c r="N188" s="2"/>
    </row>
    <row r="189" spans="1:14" hidden="1">
      <c r="L189" s="2"/>
      <c r="M189" s="2"/>
      <c r="N189" s="2"/>
    </row>
    <row r="190" spans="1:14" hidden="1">
      <c r="L190" s="2"/>
      <c r="M190" s="2"/>
      <c r="N190" s="2"/>
    </row>
    <row r="191" spans="1:14" hidden="1">
      <c r="L191" s="2"/>
      <c r="M191" s="2"/>
      <c r="N191" s="2"/>
    </row>
    <row r="192" spans="1:14" hidden="1">
      <c r="L192" s="2"/>
      <c r="M192" s="2"/>
      <c r="N192" s="2"/>
    </row>
    <row r="193" spans="11:14" hidden="1">
      <c r="L193" s="2"/>
      <c r="M193" s="2"/>
      <c r="N193" s="2"/>
    </row>
    <row r="194" spans="11:14" hidden="1">
      <c r="L194" s="2"/>
      <c r="M194" s="2"/>
      <c r="N194" s="2"/>
    </row>
    <row r="195" spans="11:14" hidden="1">
      <c r="L195" s="2"/>
      <c r="M195" s="2"/>
      <c r="N195" s="2"/>
    </row>
    <row r="196" spans="11:14" hidden="1">
      <c r="L196" s="2"/>
      <c r="M196" s="2"/>
      <c r="N196" s="2"/>
    </row>
    <row r="197" spans="11:14" hidden="1">
      <c r="L197" s="2"/>
      <c r="M197" s="2"/>
      <c r="N197" s="2"/>
    </row>
    <row r="198" spans="11:14" hidden="1">
      <c r="L198" s="2"/>
      <c r="M198" s="2"/>
      <c r="N198" s="2"/>
    </row>
    <row r="199" spans="11:14" hidden="1">
      <c r="L199" s="2"/>
      <c r="M199" s="2"/>
      <c r="N199" s="2"/>
    </row>
    <row r="200" spans="11:14" hidden="1">
      <c r="L200" s="2"/>
      <c r="M200" s="2"/>
      <c r="N200" s="2"/>
    </row>
    <row r="201" spans="11:14" ht="6.75" hidden="1" customHeight="1">
      <c r="L201" s="2"/>
      <c r="M201" s="2"/>
      <c r="N201" s="2"/>
    </row>
    <row r="202" spans="11:14" s="121" customFormat="1" ht="23.25" hidden="1" customHeight="1">
      <c r="K202" s="142"/>
    </row>
    <row r="203" spans="11:14" ht="42" hidden="1" customHeight="1">
      <c r="L203" s="2"/>
      <c r="M203" s="2"/>
      <c r="N203" s="2"/>
    </row>
    <row r="204" spans="11:14" hidden="1">
      <c r="L204" s="2"/>
      <c r="M204" s="2"/>
      <c r="N204" s="2"/>
    </row>
    <row r="205" spans="11:14" hidden="1">
      <c r="L205" s="2"/>
      <c r="M205" s="2"/>
      <c r="N205" s="2"/>
    </row>
    <row r="206" spans="11:14" hidden="1">
      <c r="L206" s="2"/>
      <c r="M206" s="2"/>
      <c r="N206" s="2"/>
    </row>
    <row r="207" spans="11:14" hidden="1">
      <c r="L207" s="2"/>
      <c r="M207" s="2"/>
      <c r="N207" s="2"/>
    </row>
    <row r="208" spans="11:14" hidden="1">
      <c r="L208" s="2"/>
      <c r="M208" s="2"/>
      <c r="N208" s="2"/>
    </row>
    <row r="209" spans="12:14" hidden="1">
      <c r="L209" s="2"/>
      <c r="M209" s="2"/>
      <c r="N209" s="2"/>
    </row>
    <row r="210" spans="12:14" hidden="1">
      <c r="L210" s="2"/>
      <c r="M210" s="2"/>
      <c r="N210" s="2"/>
    </row>
    <row r="211" spans="12:14" hidden="1">
      <c r="L211" s="2"/>
      <c r="M211" s="2"/>
      <c r="N211" s="2"/>
    </row>
    <row r="212" spans="12:14" hidden="1">
      <c r="L212" s="2"/>
      <c r="M212" s="2"/>
      <c r="N212" s="2"/>
    </row>
    <row r="213" spans="12:14" hidden="1">
      <c r="L213" s="2"/>
      <c r="M213" s="2"/>
      <c r="N213" s="2"/>
    </row>
    <row r="214" spans="12:14" hidden="1">
      <c r="L214" s="2"/>
      <c r="M214" s="2"/>
      <c r="N214" s="2"/>
    </row>
    <row r="215" spans="12:14" hidden="1">
      <c r="L215" s="2"/>
      <c r="M215" s="2"/>
      <c r="N215" s="2"/>
    </row>
    <row r="216" spans="12:14" hidden="1">
      <c r="L216" s="2"/>
      <c r="M216" s="2"/>
      <c r="N216" s="2"/>
    </row>
    <row r="217" spans="12:14" hidden="1">
      <c r="L217" s="2"/>
      <c r="M217" s="2"/>
      <c r="N217" s="2"/>
    </row>
    <row r="218" spans="12:14" hidden="1">
      <c r="L218" s="2"/>
      <c r="M218" s="2"/>
      <c r="N218" s="2"/>
    </row>
    <row r="219" spans="12:14" hidden="1">
      <c r="L219" s="2"/>
      <c r="M219" s="2"/>
      <c r="N219" s="2"/>
    </row>
    <row r="220" spans="12:14" hidden="1">
      <c r="L220" s="2"/>
      <c r="M220" s="2"/>
      <c r="N220" s="2"/>
    </row>
    <row r="221" spans="12:14" hidden="1">
      <c r="L221" s="2"/>
      <c r="M221" s="2"/>
      <c r="N221" s="2"/>
    </row>
    <row r="222" spans="12:14" hidden="1">
      <c r="L222" s="2"/>
      <c r="M222" s="2"/>
      <c r="N222" s="2"/>
    </row>
    <row r="223" spans="12:14" hidden="1">
      <c r="L223" s="2"/>
      <c r="M223" s="2"/>
      <c r="N223" s="2"/>
    </row>
    <row r="224" spans="12:14" hidden="1">
      <c r="L224" s="2"/>
      <c r="M224" s="2"/>
      <c r="N224" s="2"/>
    </row>
    <row r="225" spans="11:14" hidden="1">
      <c r="L225" s="2"/>
      <c r="M225" s="2"/>
      <c r="N225" s="2"/>
    </row>
    <row r="226" spans="11:14" hidden="1">
      <c r="L226" s="2"/>
      <c r="M226" s="2"/>
      <c r="N226" s="2"/>
    </row>
    <row r="227" spans="11:14" hidden="1">
      <c r="L227" s="2"/>
      <c r="M227" s="2"/>
      <c r="N227" s="2"/>
    </row>
    <row r="228" spans="11:14" hidden="1">
      <c r="L228" s="2"/>
      <c r="M228" s="2"/>
      <c r="N228" s="2"/>
    </row>
    <row r="229" spans="11:14" hidden="1">
      <c r="L229" s="2"/>
      <c r="M229" s="2"/>
      <c r="N229" s="2"/>
    </row>
    <row r="230" spans="11:14" hidden="1">
      <c r="L230" s="2"/>
      <c r="M230" s="2"/>
      <c r="N230" s="2"/>
    </row>
    <row r="231" spans="11:14" hidden="1">
      <c r="L231" s="2"/>
      <c r="M231" s="2"/>
      <c r="N231" s="2"/>
    </row>
    <row r="232" spans="11:14" hidden="1">
      <c r="L232" s="2"/>
      <c r="M232" s="2"/>
      <c r="N232" s="2"/>
    </row>
    <row r="233" spans="11:14" hidden="1">
      <c r="L233" s="2"/>
      <c r="M233" s="2"/>
      <c r="N233" s="2"/>
    </row>
    <row r="234" spans="11:14" hidden="1">
      <c r="L234" s="2"/>
      <c r="M234" s="2"/>
      <c r="N234" s="2"/>
    </row>
    <row r="235" spans="11:14" hidden="1">
      <c r="L235" s="2"/>
      <c r="M235" s="2"/>
      <c r="N235" s="2"/>
    </row>
    <row r="236" spans="11:14" hidden="1">
      <c r="L236" s="2"/>
      <c r="M236" s="2"/>
      <c r="N236" s="2"/>
    </row>
    <row r="237" spans="11:14" hidden="1">
      <c r="L237" s="2"/>
      <c r="M237" s="2"/>
      <c r="N237" s="2"/>
    </row>
    <row r="238" spans="11:14" hidden="1">
      <c r="L238" s="2"/>
      <c r="M238" s="2"/>
      <c r="N238" s="2"/>
    </row>
    <row r="239" spans="11:14" ht="6" hidden="1" customHeight="1">
      <c r="L239" s="2"/>
      <c r="M239" s="2"/>
      <c r="N239" s="2"/>
    </row>
    <row r="240" spans="11:14" s="121" customFormat="1" ht="28.5" hidden="1" customHeight="1">
      <c r="K240" s="142"/>
    </row>
    <row r="241" spans="1:9" hidden="1">
      <c r="A241" s="8" t="e">
        <f>ЗС!#REF!</f>
        <v>#REF!</v>
      </c>
      <c r="B241" s="8"/>
      <c r="C241" s="8"/>
      <c r="D241" s="8"/>
      <c r="E241" s="8"/>
      <c r="F241" s="8"/>
      <c r="G241" s="8"/>
      <c r="H241" s="8"/>
      <c r="I241" s="8"/>
    </row>
    <row r="242" spans="1:9" hidden="1">
      <c r="A242" s="2" t="e">
        <f>ЗС!#REF!</f>
        <v>#REF!</v>
      </c>
    </row>
    <row r="243" spans="1:9" hidden="1"/>
    <row r="244" spans="1:9" hidden="1"/>
    <row r="245" spans="1:9" hidden="1"/>
    <row r="246" spans="1:9" hidden="1"/>
  </sheetData>
  <mergeCells count="82">
    <mergeCell ref="A81:J81"/>
    <mergeCell ref="G63:H63"/>
    <mergeCell ref="G64:H64"/>
    <mergeCell ref="D65:E65"/>
    <mergeCell ref="L157:M158"/>
    <mergeCell ref="C95:H95"/>
    <mergeCell ref="A99:J100"/>
    <mergeCell ref="D119:E119"/>
    <mergeCell ref="A156:J156"/>
    <mergeCell ref="A158:I158"/>
    <mergeCell ref="A84:I84"/>
    <mergeCell ref="A82:J82"/>
    <mergeCell ref="A118:J118"/>
    <mergeCell ref="B119:C119"/>
    <mergeCell ref="C37:H37"/>
    <mergeCell ref="G60:H60"/>
    <mergeCell ref="G59:H59"/>
    <mergeCell ref="B38:H38"/>
    <mergeCell ref="A78:H79"/>
    <mergeCell ref="C44:D44"/>
    <mergeCell ref="C45:I45"/>
    <mergeCell ref="A70:J71"/>
    <mergeCell ref="A49:C49"/>
    <mergeCell ref="A75:H77"/>
    <mergeCell ref="A73:I73"/>
    <mergeCell ref="D55:E55"/>
    <mergeCell ref="A60:F61"/>
    <mergeCell ref="I37:J37"/>
    <mergeCell ref="A57:I57"/>
    <mergeCell ref="A43:B43"/>
    <mergeCell ref="A1:J2"/>
    <mergeCell ref="A31:C31"/>
    <mergeCell ref="B34:I34"/>
    <mergeCell ref="B35:I35"/>
    <mergeCell ref="H4:I15"/>
    <mergeCell ref="B4:C4"/>
    <mergeCell ref="C36:H36"/>
    <mergeCell ref="I36:J36"/>
    <mergeCell ref="H16:J16"/>
    <mergeCell ref="A20:J20"/>
    <mergeCell ref="A27:I27"/>
    <mergeCell ref="A23:E24"/>
    <mergeCell ref="C43:I43"/>
    <mergeCell ref="C89:H89"/>
    <mergeCell ref="A29:B29"/>
    <mergeCell ref="A53:C53"/>
    <mergeCell ref="D53:E53"/>
    <mergeCell ref="C40:I40"/>
    <mergeCell ref="G31:I31"/>
    <mergeCell ref="A33:B33"/>
    <mergeCell ref="D31:F31"/>
    <mergeCell ref="C33:I33"/>
    <mergeCell ref="C88:I88"/>
    <mergeCell ref="A67:B67"/>
    <mergeCell ref="C67:I67"/>
    <mergeCell ref="C42:E42"/>
    <mergeCell ref="C29:I29"/>
    <mergeCell ref="A36:B36"/>
    <mergeCell ref="F53:H53"/>
    <mergeCell ref="A184:J184"/>
    <mergeCell ref="A176:J176"/>
    <mergeCell ref="A177:J177"/>
    <mergeCell ref="A178:J178"/>
    <mergeCell ref="A179:J179"/>
    <mergeCell ref="A180:J180"/>
    <mergeCell ref="A182:J182"/>
    <mergeCell ref="A159:C159"/>
    <mergeCell ref="A183:J183"/>
    <mergeCell ref="A169:I169"/>
    <mergeCell ref="C94:I94"/>
    <mergeCell ref="C90:I90"/>
    <mergeCell ref="C91:H91"/>
    <mergeCell ref="C93:H93"/>
    <mergeCell ref="C92:I92"/>
    <mergeCell ref="B172:I172"/>
    <mergeCell ref="J172:M172"/>
    <mergeCell ref="A160:J161"/>
    <mergeCell ref="A167:J167"/>
    <mergeCell ref="K160:K161"/>
    <mergeCell ref="K167:K168"/>
    <mergeCell ref="L163:L165"/>
    <mergeCell ref="A163:J166"/>
  </mergeCells>
  <phoneticPr fontId="10" type="noConversion"/>
  <conditionalFormatting sqref="I36:I37">
    <cfRule type="expression" dxfId="27" priority="18" stopIfTrue="1">
      <formula>$I$36&lt;&gt;""</formula>
    </cfRule>
  </conditionalFormatting>
  <conditionalFormatting sqref="A99 A1">
    <cfRule type="cellIs" dxfId="26" priority="4" stopIfTrue="1" operator="equal">
      <formula>"Все данные введены. Перейдите на лист ЭЗ"</formula>
    </cfRule>
  </conditionalFormatting>
  <conditionalFormatting sqref="C37:H37">
    <cfRule type="expression" dxfId="25" priority="3" stopIfTrue="1">
      <formula>"$A$23=""-"""</formula>
    </cfRule>
  </conditionalFormatting>
  <conditionalFormatting sqref="I59">
    <cfRule type="expression" dxfId="24" priority="7" stopIfTrue="1">
      <formula>$G$59="нет"</formula>
    </cfRule>
  </conditionalFormatting>
  <conditionalFormatting sqref="I60:I61">
    <cfRule type="expression" dxfId="23" priority="8" stopIfTrue="1">
      <formula>$G$60="нет"</formula>
    </cfRule>
  </conditionalFormatting>
  <conditionalFormatting sqref="J59:K59">
    <cfRule type="expression" dxfId="22" priority="9" stopIfTrue="1">
      <formula>$G$59="нет"</formula>
    </cfRule>
  </conditionalFormatting>
  <conditionalFormatting sqref="J60:K60">
    <cfRule type="expression" dxfId="21" priority="10" stopIfTrue="1">
      <formula>$G$60="нет"</formula>
    </cfRule>
  </conditionalFormatting>
  <conditionalFormatting sqref="I64:I65">
    <cfRule type="expression" dxfId="20" priority="11" stopIfTrue="1">
      <formula>$G$64="нет"</formula>
    </cfRule>
  </conditionalFormatting>
  <conditionalFormatting sqref="I76">
    <cfRule type="expression" dxfId="19" priority="12" stopIfTrue="1">
      <formula>OR($G$59="да",$G$60="да")</formula>
    </cfRule>
  </conditionalFormatting>
  <conditionalFormatting sqref="J64:K64">
    <cfRule type="expression" dxfId="18" priority="13" stopIfTrue="1">
      <formula>$G$64="нет"</formula>
    </cfRule>
  </conditionalFormatting>
  <conditionalFormatting sqref="J76">
    <cfRule type="expression" dxfId="17" priority="14" stopIfTrue="1">
      <formula>AND($G$59="нет",$G$60="нет")</formula>
    </cfRule>
  </conditionalFormatting>
  <conditionalFormatting sqref="B94:I95">
    <cfRule type="expression" dxfId="16" priority="16" stopIfTrue="1">
      <formula>$F$86&lt;3</formula>
    </cfRule>
  </conditionalFormatting>
  <conditionalFormatting sqref="B92:I93">
    <cfRule type="expression" dxfId="15" priority="17" stopIfTrue="1">
      <formula>$F$86&lt;2</formula>
    </cfRule>
  </conditionalFormatting>
  <conditionalFormatting sqref="A23:I24">
    <cfRule type="expression" dxfId="14" priority="31" stopIfTrue="1">
      <formula>$I$22&lt;&gt;$N$13</formula>
    </cfRule>
  </conditionalFormatting>
  <conditionalFormatting sqref="I76">
    <cfRule type="expression" dxfId="13" priority="2" stopIfTrue="1">
      <formula>OR($G$59="да",$G$60="да")</formula>
    </cfRule>
  </conditionalFormatting>
  <conditionalFormatting sqref="J76">
    <cfRule type="expression" dxfId="12" priority="1" stopIfTrue="1">
      <formula>AND($G$59="нет",$G$60="нет")</formula>
    </cfRule>
  </conditionalFormatting>
  <dataValidations xWindow="851" yWindow="689" count="32">
    <dataValidation type="list" showInputMessage="1" showErrorMessage="1" sqref="G63:H64 G59:H60 D65:E65">
      <formula1>"нет, да"</formula1>
    </dataValidation>
    <dataValidation type="list" showInputMessage="1" showErrorMessage="1" promptTitle="Выберите из списка" prompt="НПО_x000a_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-  _x000a_у учащихся была возможность сдавать ЕГЭ" sqref="I24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-_x000a_у учащихся была возможность сдавать ОГЭ" sqref="I23">
      <formula1>"да, нет, 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allowBlank="1" showInputMessage="1" showErrorMessage="1" promptTitle="Введите" prompt="ФИО полностью" sqref="L89 C29:I30 C32:I32"/>
    <dataValidation type="whole" allowBlank="1" showInputMessage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0 C92 C94"/>
    <dataValidation type="list" allowBlank="1" showInputMessage="1" showErrorMessage="1" sqref="F86">
      <formula1>"1, 2, 3"</formula1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регион, Центральный регион, Юго-западный регион"</formula1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/>
    <dataValidation type="list" allowBlank="1" showInputMessage="1" showErrorMessage="1" promptTitle="выберите из списка" prompt="воспользуйтесь кнопкой" sqref="D53:E54">
      <formula1>"высшая, первая, вторая, нет"</formula1>
    </dataValidation>
    <dataValidation type="list" showInputMessage="1" showErrorMessage="1" errorTitle="Внимание!" error="Введите число от 1 до 7" promptTitle="Введите число" prompt="1 - Северо-восточный регион_x000a_2 - Центральный регион_x000a_3 - Юго-западный регион_x000a_" sqref="B4:C4">
      <formula1>$B$101:$D$101</formula1>
    </dataValidation>
    <dataValidation type="list" allowBlank="1" showInputMessage="1" showErrorMessage="1" promptTitle="Выберите из списка" prompt="воспользуйтесь кнопкой" sqref="E49:E51">
      <formula1>"лет, год, года, "</formula1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 высшая"</formula1>
    </dataValidation>
    <dataValidation type="list" allowBlank="1" showInputMessage="1" showErrorMessage="1" errorTitle="Внимание!" error="Должности нет в списке!_x000a__x000a_Воспользуйтесь кнопкой справа" sqref="C36:H36">
      <formula1>"социальный педагог"</formula1>
    </dataValidation>
    <dataValidation errorStyle="information" allowBlank="1" sqref="A46:I46 A40:B42 F40:I42 C40:E41"/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 C43:D43 E43:I44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 да"</formula1>
    </dataValidation>
    <dataValidation type="list" allowBlank="1" showInputMessage="1" showErrorMessage="1" promptTitle="Выберите из списка" prompt="курс обучения" sqref="J60:K60">
      <formula1>"1к., 2к., 3к., 4к., 5к.,6к."</formula1>
    </dataValidation>
    <dataValidation type="list" showInputMessage="1" showErrorMessage="1" promptTitle="Выберите из списка" prompt=" (нет/да)" sqref="I79">
      <formula1>"нет, да"</formula1>
    </dataValidation>
    <dataValidation type="list" showInputMessage="1" showErrorMessage="1" promptTitle="Выберите из списка " sqref="I22">
      <formula1>$N$13:$N$21</formula1>
    </dataValidation>
    <dataValidation type="list" errorStyle="information" allowBlank="1" sqref="C42:E42">
      <formula1>"высшее профессиональное, среднее профессиональное,"</formula1>
    </dataValidation>
    <dataValidation type="whole" allowBlank="1" showInputMessage="1" showErrorMessage="1" promptTitle="Введите" prompt="целое число" sqref="D66">
      <formula1>1</formula1>
      <formula2>90</formula2>
    </dataValidation>
  </dataValidations>
  <hyperlinks>
    <hyperlink ref="A118:J118" location="ЗС!A1" tooltip="Щелкните, чтобы перейти по ссылке" display="Перейти на лист 'ЗС'"/>
    <hyperlink ref="A156:J156" location="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82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CL403"/>
  <sheetViews>
    <sheetView showOutlineSymbols="0" view="pageBreakPreview" zoomScaleSheetLayoutView="100" workbookViewId="0">
      <selection activeCell="A21" sqref="A21:BE23"/>
    </sheetView>
  </sheetViews>
  <sheetFormatPr defaultRowHeight="12.75"/>
  <cols>
    <col min="1" max="1" width="1.140625" style="483" customWidth="1"/>
    <col min="2" max="44" width="1.7109375" style="483" customWidth="1"/>
    <col min="45" max="45" width="2.42578125" style="483" customWidth="1"/>
    <col min="46" max="57" width="1.7109375" style="483" customWidth="1"/>
    <col min="58" max="58" width="0.85546875" style="483" hidden="1" customWidth="1"/>
    <col min="59" max="59" width="17" style="496" hidden="1" customWidth="1"/>
    <col min="60" max="60" width="5.7109375" style="496" hidden="1" customWidth="1"/>
    <col min="61" max="61" width="5.5703125" style="496" hidden="1" customWidth="1"/>
    <col min="62" max="62" width="22.85546875" style="497" hidden="1" customWidth="1"/>
    <col min="63" max="63" width="4" style="483" hidden="1" customWidth="1"/>
    <col min="64" max="64" width="1.7109375" style="483" hidden="1" customWidth="1"/>
    <col min="65" max="65" width="6.28515625" style="483" hidden="1" customWidth="1"/>
    <col min="66" max="66" width="4.140625" style="483" customWidth="1"/>
    <col min="67" max="67" width="4.42578125" style="483" customWidth="1"/>
    <col min="68" max="102" width="1.7109375" style="483" customWidth="1"/>
    <col min="103" max="206" width="9.140625" style="483" customWidth="1"/>
    <col min="207" max="16384" width="9.140625" style="483"/>
  </cols>
  <sheetData>
    <row r="1" spans="1:66" s="480" customFormat="1" ht="15.75">
      <c r="A1" s="473"/>
      <c r="B1" s="473"/>
      <c r="C1" s="970" t="s">
        <v>172</v>
      </c>
      <c r="D1" s="970"/>
      <c r="E1" s="970"/>
      <c r="F1" s="970"/>
      <c r="G1" s="970"/>
      <c r="H1" s="970"/>
      <c r="I1" s="970"/>
      <c r="J1" s="970"/>
      <c r="K1" s="970"/>
      <c r="L1" s="970"/>
      <c r="M1" s="970"/>
      <c r="N1" s="970"/>
      <c r="O1" s="970"/>
      <c r="P1" s="970"/>
      <c r="Q1" s="970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474"/>
      <c r="AC1" s="474"/>
      <c r="AD1" s="474"/>
      <c r="AE1" s="970" t="s">
        <v>843</v>
      </c>
      <c r="AF1" s="970"/>
      <c r="AG1" s="970"/>
      <c r="AH1" s="970"/>
      <c r="AI1" s="970"/>
      <c r="AJ1" s="970"/>
      <c r="AK1" s="970"/>
      <c r="AL1" s="970"/>
      <c r="AM1" s="970"/>
      <c r="AN1" s="474"/>
      <c r="AO1" s="474"/>
      <c r="AP1" s="474"/>
      <c r="AQ1" s="474"/>
      <c r="AR1" s="473"/>
      <c r="AS1" s="473"/>
      <c r="AT1" s="473"/>
      <c r="AU1" s="473"/>
      <c r="AV1" s="473"/>
      <c r="AW1" s="617"/>
      <c r="AX1" s="969"/>
      <c r="AY1" s="969"/>
      <c r="AZ1" s="969"/>
      <c r="BA1" s="969"/>
      <c r="BB1" s="969"/>
      <c r="BC1" s="969"/>
      <c r="BD1" s="969"/>
      <c r="BE1" s="969"/>
      <c r="BF1" s="475"/>
      <c r="BG1" s="476"/>
      <c r="BH1" s="477"/>
      <c r="BI1" s="478"/>
      <c r="BJ1" s="478" t="s">
        <v>263</v>
      </c>
      <c r="BK1" s="479" t="s">
        <v>264</v>
      </c>
    </row>
    <row r="2" spans="1:66" ht="18.75">
      <c r="A2" s="974" t="s">
        <v>841</v>
      </c>
      <c r="B2" s="974"/>
      <c r="C2" s="974"/>
      <c r="D2" s="974"/>
      <c r="E2" s="974"/>
      <c r="F2" s="974"/>
      <c r="G2" s="974"/>
      <c r="H2" s="974"/>
      <c r="I2" s="974"/>
      <c r="J2" s="974"/>
      <c r="K2" s="974"/>
      <c r="L2" s="974"/>
      <c r="M2" s="974"/>
      <c r="N2" s="974"/>
      <c r="O2" s="974"/>
      <c r="P2" s="974"/>
      <c r="Q2" s="974"/>
      <c r="R2" s="974"/>
      <c r="S2" s="974"/>
      <c r="T2" s="974"/>
      <c r="U2" s="974"/>
      <c r="V2" s="974"/>
      <c r="W2" s="974"/>
      <c r="X2" s="974"/>
      <c r="Y2" s="974"/>
      <c r="Z2" s="974"/>
      <c r="AA2" s="974"/>
      <c r="AB2" s="974"/>
      <c r="AC2" s="974"/>
      <c r="AD2" s="974"/>
      <c r="AE2" s="974"/>
      <c r="AF2" s="974"/>
      <c r="AG2" s="974"/>
      <c r="AH2" s="974"/>
      <c r="AI2" s="974"/>
      <c r="AJ2" s="974"/>
      <c r="AK2" s="974"/>
      <c r="AL2" s="974"/>
      <c r="AM2" s="974"/>
      <c r="AN2" s="974"/>
      <c r="AO2" s="974"/>
      <c r="AP2" s="974"/>
      <c r="AQ2" s="974"/>
      <c r="AR2" s="974"/>
      <c r="AS2" s="974"/>
      <c r="AT2" s="974"/>
      <c r="AU2" s="974"/>
      <c r="AV2" s="974"/>
      <c r="AW2" s="974"/>
      <c r="AX2" s="974"/>
      <c r="AY2" s="974"/>
      <c r="AZ2" s="974"/>
      <c r="BA2" s="974"/>
      <c r="BB2" s="974"/>
      <c r="BC2" s="974"/>
      <c r="BD2" s="974"/>
      <c r="BE2" s="974"/>
      <c r="BF2" s="475"/>
      <c r="BG2" s="481" t="str">
        <f>'общие сведения'!A121</f>
        <v>воспитатель</v>
      </c>
      <c r="BH2" s="481"/>
      <c r="BI2" s="481" t="str">
        <f>'общие сведения'!D121</f>
        <v>воспитателя</v>
      </c>
      <c r="BJ2" s="481"/>
      <c r="BK2" s="482">
        <f>LEN(BI2)</f>
        <v>11</v>
      </c>
    </row>
    <row r="3" spans="1:66" ht="1.5" customHeight="1">
      <c r="A3" s="984"/>
      <c r="B3" s="984"/>
      <c r="C3" s="984"/>
      <c r="D3" s="984"/>
      <c r="E3" s="984"/>
      <c r="F3" s="984"/>
      <c r="G3" s="984"/>
      <c r="H3" s="984"/>
      <c r="I3" s="984"/>
      <c r="J3" s="984"/>
      <c r="K3" s="984"/>
      <c r="L3" s="984"/>
      <c r="M3" s="984"/>
      <c r="N3" s="984"/>
      <c r="O3" s="984"/>
      <c r="P3" s="984"/>
      <c r="Q3" s="984"/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  <c r="AH3" s="984"/>
      <c r="AI3" s="984"/>
      <c r="AJ3" s="984"/>
      <c r="AK3" s="984"/>
      <c r="AL3" s="984"/>
      <c r="AM3" s="984"/>
      <c r="AN3" s="984"/>
      <c r="AO3" s="984"/>
      <c r="AP3" s="984"/>
      <c r="AQ3" s="984"/>
      <c r="AR3" s="984"/>
      <c r="AS3" s="984"/>
      <c r="AT3" s="984"/>
      <c r="AU3" s="984"/>
      <c r="AV3" s="984"/>
      <c r="AW3" s="984"/>
      <c r="AX3" s="984"/>
      <c r="AY3" s="984"/>
      <c r="AZ3" s="984"/>
      <c r="BA3" s="984"/>
      <c r="BB3" s="984"/>
      <c r="BC3" s="984"/>
      <c r="BD3" s="984"/>
      <c r="BE3" s="984"/>
      <c r="BF3" s="475"/>
      <c r="BG3" s="481" t="str">
        <f>'общие сведения'!A122</f>
        <v>воспитатель группы продленного дня</v>
      </c>
      <c r="BH3" s="481"/>
      <c r="BI3" s="481" t="str">
        <f>'общие сведения'!D122</f>
        <v>воспитателя ГПД</v>
      </c>
      <c r="BJ3" s="481"/>
      <c r="BK3" s="482">
        <f>LEN(BI3)</f>
        <v>15</v>
      </c>
    </row>
    <row r="4" spans="1:66" ht="15" customHeight="1">
      <c r="A4" s="984" t="s">
        <v>813</v>
      </c>
      <c r="B4" s="984"/>
      <c r="C4" s="984"/>
      <c r="D4" s="984"/>
      <c r="E4" s="984"/>
      <c r="F4" s="984"/>
      <c r="G4" s="984"/>
      <c r="H4" s="984"/>
      <c r="I4" s="984"/>
      <c r="J4" s="984"/>
      <c r="K4" s="984"/>
      <c r="L4" s="984"/>
      <c r="M4" s="984"/>
      <c r="N4" s="984"/>
      <c r="O4" s="984"/>
      <c r="P4" s="984"/>
      <c r="Q4" s="984"/>
      <c r="R4" s="984"/>
      <c r="S4" s="984"/>
      <c r="T4" s="984"/>
      <c r="U4" s="984"/>
      <c r="V4" s="984"/>
      <c r="W4" s="984"/>
      <c r="X4" s="984"/>
      <c r="Y4" s="984"/>
      <c r="Z4" s="984"/>
      <c r="AA4" s="984"/>
      <c r="AB4" s="984"/>
      <c r="AC4" s="984"/>
      <c r="AD4" s="984"/>
      <c r="AE4" s="984"/>
      <c r="AF4" s="984"/>
      <c r="AG4" s="984"/>
      <c r="AH4" s="984"/>
      <c r="AI4" s="984"/>
      <c r="AJ4" s="984"/>
      <c r="AK4" s="984"/>
      <c r="AL4" s="984"/>
      <c r="AM4" s="984"/>
      <c r="AN4" s="984"/>
      <c r="AO4" s="984"/>
      <c r="AP4" s="984"/>
      <c r="AQ4" s="984"/>
      <c r="AR4" s="984"/>
      <c r="AS4" s="984"/>
      <c r="AT4" s="984"/>
      <c r="AU4" s="984"/>
      <c r="AV4" s="984"/>
      <c r="AW4" s="984"/>
      <c r="AX4" s="984"/>
      <c r="AY4" s="984"/>
      <c r="AZ4" s="984"/>
      <c r="BA4" s="984"/>
      <c r="BB4" s="984"/>
      <c r="BC4" s="984"/>
      <c r="BD4" s="984"/>
      <c r="BE4" s="984"/>
      <c r="BF4" s="475"/>
      <c r="BG4" s="481" t="str">
        <f>'общие сведения'!A123</f>
        <v>дефектолог</v>
      </c>
      <c r="BH4" s="481"/>
      <c r="BI4" s="481" t="str">
        <f>'общие сведения'!D123</f>
        <v>дефектолога</v>
      </c>
      <c r="BJ4" s="481"/>
      <c r="BK4" s="482">
        <f t="shared" ref="BK4:BK31" si="0">LEN(BI4)</f>
        <v>11</v>
      </c>
    </row>
    <row r="5" spans="1:66" ht="15.75" customHeight="1">
      <c r="A5" s="984"/>
      <c r="B5" s="984"/>
      <c r="C5" s="984"/>
      <c r="D5" s="984"/>
      <c r="E5" s="984"/>
      <c r="F5" s="984"/>
      <c r="G5" s="984"/>
      <c r="H5" s="984"/>
      <c r="I5" s="984"/>
      <c r="J5" s="984"/>
      <c r="K5" s="984"/>
      <c r="L5" s="984"/>
      <c r="M5" s="984"/>
      <c r="N5" s="984"/>
      <c r="O5" s="984"/>
      <c r="P5" s="984"/>
      <c r="Q5" s="984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4"/>
      <c r="AC5" s="984"/>
      <c r="AD5" s="984"/>
      <c r="AE5" s="984"/>
      <c r="AF5" s="984"/>
      <c r="AG5" s="984"/>
      <c r="AH5" s="984"/>
      <c r="AI5" s="984"/>
      <c r="AJ5" s="984"/>
      <c r="AK5" s="984"/>
      <c r="AL5" s="984"/>
      <c r="AM5" s="984"/>
      <c r="AN5" s="984"/>
      <c r="AO5" s="984"/>
      <c r="AP5" s="984"/>
      <c r="AQ5" s="984"/>
      <c r="AR5" s="984"/>
      <c r="AS5" s="984"/>
      <c r="AT5" s="984"/>
      <c r="AU5" s="984"/>
      <c r="AV5" s="984"/>
      <c r="AW5" s="984"/>
      <c r="AX5" s="984"/>
      <c r="AY5" s="984"/>
      <c r="AZ5" s="984"/>
      <c r="BA5" s="984"/>
      <c r="BB5" s="984"/>
      <c r="BC5" s="984"/>
      <c r="BD5" s="984"/>
      <c r="BE5" s="984"/>
      <c r="BF5" s="475"/>
      <c r="BG5" s="481" t="str">
        <f>'общие сведения'!A124</f>
        <v>инструктор по труду</v>
      </c>
      <c r="BH5" s="481"/>
      <c r="BI5" s="481" t="str">
        <f>'общие сведения'!D124</f>
        <v>инструктора по труду</v>
      </c>
      <c r="BJ5" s="481"/>
      <c r="BK5" s="482">
        <f t="shared" si="0"/>
        <v>20</v>
      </c>
      <c r="BM5" s="484"/>
    </row>
    <row r="6" spans="1:66" ht="18.75" customHeight="1">
      <c r="A6" s="984"/>
      <c r="B6" s="984"/>
      <c r="C6" s="984"/>
      <c r="D6" s="984"/>
      <c r="E6" s="984"/>
      <c r="F6" s="984"/>
      <c r="G6" s="984"/>
      <c r="H6" s="984"/>
      <c r="I6" s="984"/>
      <c r="J6" s="984"/>
      <c r="K6" s="984"/>
      <c r="L6" s="984"/>
      <c r="M6" s="984"/>
      <c r="N6" s="984"/>
      <c r="O6" s="984"/>
      <c r="P6" s="984"/>
      <c r="Q6" s="984"/>
      <c r="R6" s="984"/>
      <c r="S6" s="984"/>
      <c r="T6" s="984"/>
      <c r="U6" s="984"/>
      <c r="V6" s="984"/>
      <c r="W6" s="984"/>
      <c r="X6" s="984"/>
      <c r="Y6" s="984"/>
      <c r="Z6" s="984"/>
      <c r="AA6" s="984"/>
      <c r="AB6" s="984"/>
      <c r="AC6" s="984"/>
      <c r="AD6" s="984"/>
      <c r="AE6" s="984"/>
      <c r="AF6" s="984"/>
      <c r="AG6" s="984"/>
      <c r="AH6" s="984"/>
      <c r="AI6" s="984"/>
      <c r="AJ6" s="984"/>
      <c r="AK6" s="984"/>
      <c r="AL6" s="984"/>
      <c r="AM6" s="984"/>
      <c r="AN6" s="984"/>
      <c r="AO6" s="984"/>
      <c r="AP6" s="984"/>
      <c r="AQ6" s="984"/>
      <c r="AR6" s="984"/>
      <c r="AS6" s="984"/>
      <c r="AT6" s="984"/>
      <c r="AU6" s="984"/>
      <c r="AV6" s="984"/>
      <c r="AW6" s="984"/>
      <c r="AX6" s="984"/>
      <c r="AY6" s="984"/>
      <c r="AZ6" s="984"/>
      <c r="BA6" s="984"/>
      <c r="BB6" s="984"/>
      <c r="BC6" s="984"/>
      <c r="BD6" s="984"/>
      <c r="BE6" s="984"/>
      <c r="BF6" s="475"/>
      <c r="BG6" s="481" t="str">
        <f>'общие сведения'!A125</f>
        <v>инструктор по физической культуре</v>
      </c>
      <c r="BH6" s="481"/>
      <c r="BI6" s="481" t="str">
        <f>'общие сведения'!D125</f>
        <v>инструктора по физ. культуре</v>
      </c>
      <c r="BJ6" s="481"/>
      <c r="BK6" s="482">
        <f t="shared" si="0"/>
        <v>28</v>
      </c>
      <c r="BM6" s="484"/>
    </row>
    <row r="7" spans="1:66" ht="15.75">
      <c r="A7" s="485" t="s">
        <v>339</v>
      </c>
      <c r="B7" s="220"/>
      <c r="C7" s="220"/>
      <c r="D7" s="220"/>
      <c r="E7" s="221"/>
      <c r="F7" s="221"/>
      <c r="G7" s="221"/>
      <c r="H7" s="221"/>
      <c r="I7" s="221"/>
      <c r="BF7" s="475"/>
      <c r="BG7" s="481" t="str">
        <f>'общие сведения'!A126</f>
        <v>инструктор по физическому воспитанию</v>
      </c>
      <c r="BH7" s="481"/>
      <c r="BI7" s="481" t="str">
        <f>'общие сведения'!D126</f>
        <v>инструктора по физ.воспитанию</v>
      </c>
      <c r="BJ7" s="481"/>
      <c r="BK7" s="482">
        <f t="shared" si="0"/>
        <v>29</v>
      </c>
      <c r="BM7" s="484"/>
    </row>
    <row r="8" spans="1:66" ht="9" customHeight="1">
      <c r="A8" s="217"/>
      <c r="B8" s="486"/>
      <c r="C8" s="486"/>
      <c r="D8" s="486"/>
      <c r="E8" s="487"/>
      <c r="F8" s="487"/>
      <c r="G8" s="487"/>
      <c r="H8" s="487"/>
      <c r="I8" s="487"/>
      <c r="BF8" s="475"/>
      <c r="BG8" s="481" t="str">
        <f>'общие сведения'!A127</f>
        <v>инструктор-методист</v>
      </c>
      <c r="BH8" s="481"/>
      <c r="BI8" s="481" t="str">
        <f>'общие сведения'!D127</f>
        <v>инструктора-методиста</v>
      </c>
      <c r="BJ8" s="481"/>
      <c r="BK8" s="482">
        <f t="shared" si="0"/>
        <v>21</v>
      </c>
      <c r="BM8" s="484"/>
    </row>
    <row r="9" spans="1:66" ht="15">
      <c r="A9" s="223" t="s">
        <v>340</v>
      </c>
      <c r="B9" s="223"/>
      <c r="C9" s="223"/>
      <c r="O9" s="975" t="str">
        <f>IF('общие сведения'!C29&lt;&gt;"",PROPER(TRIM('общие сведения'!C29)),"")</f>
        <v/>
      </c>
      <c r="P9" s="975"/>
      <c r="Q9" s="975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  <c r="AH9" s="975"/>
      <c r="AI9" s="975"/>
      <c r="AJ9" s="975"/>
      <c r="AK9" s="975"/>
      <c r="AL9" s="975"/>
      <c r="AM9" s="975"/>
      <c r="AN9" s="975"/>
      <c r="AO9" s="975"/>
      <c r="AP9" s="975"/>
      <c r="AQ9" s="975"/>
      <c r="AR9" s="975"/>
      <c r="AS9" s="975"/>
      <c r="AT9" s="975"/>
      <c r="AU9" s="975"/>
      <c r="AV9" s="975"/>
      <c r="AW9" s="975"/>
      <c r="AX9" s="975"/>
      <c r="AY9" s="975"/>
      <c r="AZ9" s="975"/>
      <c r="BA9" s="975"/>
      <c r="BB9" s="975"/>
      <c r="BC9" s="975"/>
      <c r="BD9" s="975"/>
      <c r="BE9" s="975"/>
      <c r="BF9" s="475"/>
      <c r="BG9" s="481" t="str">
        <f>'общие сведения'!A128</f>
        <v>концертмейстер</v>
      </c>
      <c r="BH9" s="481"/>
      <c r="BI9" s="481" t="str">
        <f>'общие сведения'!D128</f>
        <v>концертмейстера</v>
      </c>
      <c r="BJ9" s="481"/>
      <c r="BK9" s="482">
        <f t="shared" si="0"/>
        <v>15</v>
      </c>
      <c r="BM9" s="208"/>
    </row>
    <row r="10" spans="1:66" s="488" customFormat="1" ht="15">
      <c r="A10" s="223" t="s">
        <v>374</v>
      </c>
      <c r="B10" s="223"/>
      <c r="J10" s="983" t="str">
        <f>IF($O$9="","",'общие сведения'!M33)</f>
        <v/>
      </c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  <c r="AH10" s="983"/>
      <c r="AI10" s="983"/>
      <c r="AJ10" s="983"/>
      <c r="AK10" s="983"/>
      <c r="AL10" s="983"/>
      <c r="AM10" s="983"/>
      <c r="AN10" s="983"/>
      <c r="AO10" s="983"/>
      <c r="AP10" s="983"/>
      <c r="AQ10" s="983"/>
      <c r="AR10" s="983"/>
      <c r="AS10" s="983"/>
      <c r="AT10" s="983"/>
      <c r="AU10" s="983"/>
      <c r="AV10" s="983"/>
      <c r="AW10" s="983"/>
      <c r="AX10" s="983"/>
      <c r="AY10" s="983"/>
      <c r="AZ10" s="983"/>
      <c r="BA10" s="983"/>
      <c r="BB10" s="983"/>
      <c r="BC10" s="983"/>
      <c r="BD10" s="983"/>
      <c r="BE10" s="983"/>
      <c r="BF10" s="475"/>
      <c r="BG10" s="481" t="str">
        <f>'общие сведения'!A129</f>
        <v>логопед</v>
      </c>
      <c r="BH10" s="481"/>
      <c r="BI10" s="481" t="str">
        <f>'общие сведения'!D129</f>
        <v>логопеда</v>
      </c>
      <c r="BJ10" s="481"/>
      <c r="BK10" s="482">
        <f t="shared" si="0"/>
        <v>8</v>
      </c>
      <c r="BM10" s="208"/>
      <c r="BN10" s="483"/>
    </row>
    <row r="11" spans="1:66" s="488" customFormat="1" ht="15" customHeight="1">
      <c r="D11" s="975" t="str">
        <f>IF($O$9="","",'общие сведения'!M34)</f>
        <v/>
      </c>
      <c r="E11" s="975"/>
      <c r="F11" s="975"/>
      <c r="G11" s="975"/>
      <c r="H11" s="975"/>
      <c r="I11" s="975"/>
      <c r="J11" s="975"/>
      <c r="K11" s="975"/>
      <c r="L11" s="975"/>
      <c r="M11" s="975"/>
      <c r="N11" s="975"/>
      <c r="O11" s="975"/>
      <c r="P11" s="975"/>
      <c r="Q11" s="975"/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  <c r="AH11" s="975"/>
      <c r="AI11" s="975"/>
      <c r="AJ11" s="975"/>
      <c r="AK11" s="975"/>
      <c r="AL11" s="975"/>
      <c r="AM11" s="975"/>
      <c r="AN11" s="975"/>
      <c r="AO11" s="975"/>
      <c r="AP11" s="975"/>
      <c r="AQ11" s="975"/>
      <c r="AR11" s="975"/>
      <c r="AS11" s="975"/>
      <c r="AT11" s="975"/>
      <c r="AU11" s="975"/>
      <c r="AV11" s="975"/>
      <c r="AW11" s="975"/>
      <c r="AX11" s="975"/>
      <c r="AY11" s="975"/>
      <c r="AZ11" s="975"/>
      <c r="BA11" s="975"/>
      <c r="BB11" s="975"/>
      <c r="BC11" s="975"/>
      <c r="BD11" s="975"/>
      <c r="BE11" s="975"/>
      <c r="BF11" s="475"/>
      <c r="BG11" s="481" t="str">
        <f>'общие сведения'!A130</f>
        <v>мастер производственного обучения</v>
      </c>
      <c r="BH11" s="481"/>
      <c r="BI11" s="481" t="str">
        <f>'общие сведения'!D130</f>
        <v>мастера п./о.</v>
      </c>
      <c r="BJ11" s="481"/>
      <c r="BK11" s="482">
        <f t="shared" si="0"/>
        <v>13</v>
      </c>
      <c r="BM11" s="208"/>
      <c r="BN11" s="483"/>
    </row>
    <row r="12" spans="1:66" s="488" customFormat="1" ht="14.25">
      <c r="D12" s="978" t="str">
        <f>IF($O$9="","",'общие сведения'!M35)</f>
        <v/>
      </c>
      <c r="E12" s="978"/>
      <c r="F12" s="978"/>
      <c r="G12" s="978"/>
      <c r="H12" s="978"/>
      <c r="I12" s="978"/>
      <c r="J12" s="978"/>
      <c r="K12" s="978"/>
      <c r="L12" s="978"/>
      <c r="M12" s="978"/>
      <c r="N12" s="978"/>
      <c r="O12" s="978"/>
      <c r="P12" s="978"/>
      <c r="Q12" s="978"/>
      <c r="R12" s="978"/>
      <c r="S12" s="978"/>
      <c r="T12" s="978"/>
      <c r="U12" s="978"/>
      <c r="V12" s="978"/>
      <c r="W12" s="978"/>
      <c r="X12" s="978"/>
      <c r="Y12" s="978"/>
      <c r="Z12" s="978"/>
      <c r="AA12" s="978"/>
      <c r="AB12" s="978"/>
      <c r="AC12" s="978"/>
      <c r="AD12" s="978"/>
      <c r="AE12" s="978"/>
      <c r="AF12" s="978"/>
      <c r="AG12" s="978"/>
      <c r="AH12" s="978"/>
      <c r="AI12" s="978"/>
      <c r="AJ12" s="978"/>
      <c r="AK12" s="978"/>
      <c r="AL12" s="978"/>
      <c r="AM12" s="978"/>
      <c r="AN12" s="978"/>
      <c r="AO12" s="978"/>
      <c r="AP12" s="978"/>
      <c r="AQ12" s="978"/>
      <c r="AR12" s="978"/>
      <c r="AS12" s="978"/>
      <c r="AT12" s="978"/>
      <c r="AU12" s="978"/>
      <c r="AV12" s="978"/>
      <c r="AW12" s="978"/>
      <c r="AX12" s="978"/>
      <c r="AY12" s="978"/>
      <c r="AZ12" s="978"/>
      <c r="BA12" s="978"/>
      <c r="BB12" s="978"/>
      <c r="BC12" s="978"/>
      <c r="BD12" s="978"/>
      <c r="BE12" s="978"/>
      <c r="BF12" s="475"/>
      <c r="BG12" s="481" t="str">
        <f>'общие сведения'!A131</f>
        <v>методист</v>
      </c>
      <c r="BH12" s="481"/>
      <c r="BI12" s="481" t="str">
        <f>'общие сведения'!D131</f>
        <v>методиста</v>
      </c>
      <c r="BJ12" s="481"/>
      <c r="BK12" s="482">
        <f t="shared" si="0"/>
        <v>9</v>
      </c>
      <c r="BM12" s="208"/>
      <c r="BN12" s="483"/>
    </row>
    <row r="13" spans="1:66" s="488" customFormat="1" ht="15">
      <c r="A13" s="223" t="s">
        <v>375</v>
      </c>
      <c r="B13" s="223"/>
      <c r="J13" s="975" t="str">
        <f>IF(O9="","",'общие сведения'!C40)</f>
        <v/>
      </c>
      <c r="K13" s="975"/>
      <c r="L13" s="975"/>
      <c r="M13" s="975"/>
      <c r="N13" s="975"/>
      <c r="O13" s="975"/>
      <c r="P13" s="975"/>
      <c r="Q13" s="975"/>
      <c r="R13" s="975"/>
      <c r="S13" s="975"/>
      <c r="T13" s="975"/>
      <c r="U13" s="975"/>
      <c r="V13" s="975"/>
      <c r="W13" s="975"/>
      <c r="X13" s="975"/>
      <c r="Y13" s="975"/>
      <c r="Z13" s="975"/>
      <c r="AA13" s="975"/>
      <c r="AB13" s="975"/>
      <c r="AC13" s="975"/>
      <c r="AD13" s="975"/>
      <c r="AE13" s="975"/>
      <c r="AF13" s="975"/>
      <c r="AG13" s="975"/>
      <c r="AH13" s="975"/>
      <c r="AI13" s="975"/>
      <c r="AJ13" s="975"/>
      <c r="AK13" s="975"/>
      <c r="AL13" s="975"/>
      <c r="AM13" s="975"/>
      <c r="AN13" s="975"/>
      <c r="AO13" s="975"/>
      <c r="AP13" s="975"/>
      <c r="AQ13" s="975"/>
      <c r="AR13" s="975"/>
      <c r="AS13" s="975"/>
      <c r="AT13" s="975"/>
      <c r="AU13" s="975"/>
      <c r="AV13" s="975"/>
      <c r="AW13" s="975"/>
      <c r="AX13" s="975"/>
      <c r="AY13" s="975"/>
      <c r="AZ13" s="975"/>
      <c r="BA13" s="975"/>
      <c r="BB13" s="975"/>
      <c r="BC13" s="975"/>
      <c r="BD13" s="975"/>
      <c r="BE13" s="975"/>
      <c r="BF13" s="475"/>
      <c r="BG13" s="481" t="str">
        <f>'общие сведения'!A132</f>
        <v>музыкальный руководитель</v>
      </c>
      <c r="BH13" s="481"/>
      <c r="BI13" s="481" t="str">
        <f>'общие сведения'!D132</f>
        <v>музыкального руководителя</v>
      </c>
      <c r="BJ13" s="481"/>
      <c r="BK13" s="482">
        <f t="shared" si="0"/>
        <v>25</v>
      </c>
      <c r="BM13" s="208"/>
      <c r="BN13" s="483"/>
    </row>
    <row r="14" spans="1:66" s="488" customFormat="1" ht="15">
      <c r="A14" s="223" t="s">
        <v>341</v>
      </c>
      <c r="B14" s="223"/>
      <c r="C14" s="223"/>
      <c r="Q14" s="977" t="str">
        <f>IF(O9="","",IF('общие сведения'!D31="муниципальный район",'общие сведения'!G31,'общие сведения'!D31))</f>
        <v/>
      </c>
      <c r="R14" s="977"/>
      <c r="S14" s="977"/>
      <c r="T14" s="977"/>
      <c r="U14" s="977"/>
      <c r="V14" s="977"/>
      <c r="W14" s="977"/>
      <c r="X14" s="977"/>
      <c r="Y14" s="977"/>
      <c r="Z14" s="977"/>
      <c r="AA14" s="977"/>
      <c r="AB14" s="977"/>
      <c r="AC14" s="977"/>
      <c r="AD14" s="977"/>
      <c r="AE14" s="977"/>
      <c r="AF14" s="977"/>
      <c r="AG14" s="977"/>
      <c r="AH14" s="977"/>
      <c r="AI14" s="977"/>
      <c r="AJ14" s="977"/>
      <c r="AK14" s="978" t="str">
        <f>IF(O9="","",IF('общие сведения'!D31="муниципальный район",'общие сведения'!D31,'общие сведения'!G31))</f>
        <v/>
      </c>
      <c r="AL14" s="978"/>
      <c r="AM14" s="978"/>
      <c r="AN14" s="978"/>
      <c r="AO14" s="978"/>
      <c r="AP14" s="978"/>
      <c r="AQ14" s="978"/>
      <c r="AR14" s="978"/>
      <c r="AS14" s="978"/>
      <c r="AT14" s="978"/>
      <c r="AU14" s="978"/>
      <c r="AV14" s="978"/>
      <c r="AW14" s="978"/>
      <c r="AX14" s="978"/>
      <c r="AY14" s="978"/>
      <c r="AZ14" s="978"/>
      <c r="BA14" s="978"/>
      <c r="BB14" s="978"/>
      <c r="BC14" s="978"/>
      <c r="BD14" s="978"/>
      <c r="BE14" s="978"/>
      <c r="BF14" s="475"/>
      <c r="BG14" s="481" t="str">
        <f>'общие сведения'!A133</f>
        <v>педагог</v>
      </c>
      <c r="BH14" s="481"/>
      <c r="BI14" s="481" t="str">
        <f>'общие сведения'!D133</f>
        <v>педагога</v>
      </c>
      <c r="BJ14" s="481"/>
      <c r="BK14" s="482">
        <f t="shared" si="0"/>
        <v>8</v>
      </c>
    </row>
    <row r="15" spans="1:66" s="488" customFormat="1" ht="15">
      <c r="A15" s="223" t="s">
        <v>383</v>
      </c>
      <c r="B15" s="223"/>
      <c r="C15" s="223"/>
      <c r="Q15" s="979" t="str">
        <f>IF(FIO="","",'общие сведения'!D49)</f>
        <v/>
      </c>
      <c r="R15" s="979"/>
      <c r="S15" s="979"/>
      <c r="T15" s="979"/>
      <c r="U15" s="980" t="str">
        <f>IF(O9="","",'общие сведения'!E49)</f>
        <v/>
      </c>
      <c r="V15" s="980"/>
      <c r="W15" s="980"/>
      <c r="X15" s="980"/>
      <c r="Y15" s="980"/>
      <c r="BF15" s="475"/>
      <c r="BG15" s="481" t="str">
        <f>'общие сведения'!A134</f>
        <v>педагог дополнительного образования</v>
      </c>
      <c r="BH15" s="481"/>
      <c r="BI15" s="481" t="str">
        <f>'общие сведения'!D134</f>
        <v>педагога доп. образования</v>
      </c>
      <c r="BJ15" s="481"/>
      <c r="BK15" s="482">
        <f t="shared" si="0"/>
        <v>25</v>
      </c>
    </row>
    <row r="16" spans="1:66" s="488" customFormat="1" ht="15">
      <c r="A16" s="223" t="s">
        <v>384</v>
      </c>
      <c r="B16" s="223"/>
      <c r="C16" s="223"/>
      <c r="X16" s="976" t="str">
        <f>IF(O9&lt;&gt;"",'общие сведения'!D53,"")</f>
        <v/>
      </c>
      <c r="Y16" s="976"/>
      <c r="Z16" s="976"/>
      <c r="AA16" s="976"/>
      <c r="AB16" s="976"/>
      <c r="AC16" s="976"/>
      <c r="AE16" s="223" t="s">
        <v>385</v>
      </c>
      <c r="AO16" s="971" t="str">
        <f>IF(OR('общие сведения'!I53="",X16=""),"",'общие сведения'!I53)</f>
        <v/>
      </c>
      <c r="AP16" s="971"/>
      <c r="AQ16" s="971"/>
      <c r="AR16" s="971"/>
      <c r="AS16" s="971"/>
      <c r="AT16" s="971"/>
      <c r="AU16" s="971"/>
      <c r="AV16" s="971"/>
      <c r="BE16" s="489"/>
      <c r="BF16" s="475"/>
      <c r="BG16" s="481" t="str">
        <f>'общие сведения'!A135</f>
        <v>педагог-организатор</v>
      </c>
      <c r="BH16" s="481"/>
      <c r="BI16" s="481" t="str">
        <f>'общие сведения'!D135</f>
        <v>педагога-организатора</v>
      </c>
      <c r="BJ16" s="481"/>
      <c r="BK16" s="482">
        <f t="shared" si="0"/>
        <v>21</v>
      </c>
    </row>
    <row r="17" spans="1:63" s="488" customFormat="1" ht="15">
      <c r="A17" s="223" t="s">
        <v>342</v>
      </c>
      <c r="B17" s="223"/>
      <c r="C17" s="223"/>
      <c r="X17" s="976" t="str">
        <f>IF(O9&lt;&gt;"",'общие сведения'!D55,"")</f>
        <v/>
      </c>
      <c r="Y17" s="976"/>
      <c r="Z17" s="976"/>
      <c r="AA17" s="976"/>
      <c r="AB17" s="976"/>
      <c r="AC17" s="976"/>
      <c r="BF17" s="475"/>
      <c r="BG17" s="481" t="str">
        <f>'общие сведения'!A136</f>
        <v>педагог-психолог</v>
      </c>
      <c r="BH17" s="481"/>
      <c r="BI17" s="481" t="str">
        <f>'общие сведения'!D136</f>
        <v>педагога-психолога</v>
      </c>
      <c r="BJ17" s="481"/>
      <c r="BK17" s="482">
        <f t="shared" si="0"/>
        <v>18</v>
      </c>
    </row>
    <row r="18" spans="1:63" s="488" customFormat="1" ht="9" customHeight="1">
      <c r="BF18" s="475"/>
      <c r="BG18" s="481" t="str">
        <f>'общие сведения'!A137</f>
        <v>преподаватель</v>
      </c>
      <c r="BH18" s="481"/>
      <c r="BI18" s="481" t="str">
        <f>'общие сведения'!D137</f>
        <v>преподавателя</v>
      </c>
      <c r="BJ18" s="481"/>
      <c r="BK18" s="482">
        <f t="shared" si="0"/>
        <v>13</v>
      </c>
    </row>
    <row r="19" spans="1:63" s="488" customFormat="1" ht="13.5" customHeight="1">
      <c r="A19" s="981" t="s">
        <v>45</v>
      </c>
      <c r="B19" s="981"/>
      <c r="C19" s="981"/>
      <c r="D19" s="981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1"/>
      <c r="P19" s="981"/>
      <c r="Q19" s="981"/>
      <c r="R19" s="981"/>
      <c r="S19" s="981"/>
      <c r="T19" s="981"/>
      <c r="U19" s="981"/>
      <c r="V19" s="981"/>
      <c r="W19" s="981"/>
      <c r="X19" s="981"/>
      <c r="Y19" s="981"/>
      <c r="Z19" s="981"/>
      <c r="AA19" s="981"/>
      <c r="AB19" s="981"/>
      <c r="AC19" s="981"/>
      <c r="AD19" s="981"/>
      <c r="AE19" s="981"/>
      <c r="AF19" s="981"/>
      <c r="AG19" s="981"/>
      <c r="AH19" s="981"/>
      <c r="AI19" s="981"/>
      <c r="AJ19" s="981"/>
      <c r="AK19" s="981"/>
      <c r="AL19" s="981"/>
      <c r="AM19" s="981"/>
      <c r="AN19" s="981"/>
      <c r="AO19" s="981"/>
      <c r="AP19" s="981"/>
      <c r="AQ19" s="981"/>
      <c r="AR19" s="981"/>
      <c r="AS19" s="981"/>
      <c r="AT19" s="981"/>
      <c r="AU19" s="981"/>
      <c r="AV19" s="981"/>
      <c r="AW19" s="981"/>
      <c r="AX19" s="981"/>
      <c r="AY19" s="981"/>
      <c r="AZ19" s="981"/>
      <c r="BA19" s="981"/>
      <c r="BB19" s="981"/>
      <c r="BC19" s="981"/>
      <c r="BD19" s="981"/>
      <c r="BE19" s="981"/>
      <c r="BF19" s="475"/>
      <c r="BG19" s="481" t="str">
        <f>'общие сведения'!A138</f>
        <v xml:space="preserve">преподаватель-организатор </v>
      </c>
      <c r="BH19" s="481"/>
      <c r="BI19" s="481" t="str">
        <f>'общие сведения'!D138</f>
        <v xml:space="preserve">преподавателя-организатора </v>
      </c>
      <c r="BJ19" s="481"/>
      <c r="BK19" s="482">
        <f t="shared" si="0"/>
        <v>27</v>
      </c>
    </row>
    <row r="20" spans="1:63" s="488" customFormat="1" ht="21" customHeight="1">
      <c r="A20" s="981"/>
      <c r="B20" s="981"/>
      <c r="C20" s="981"/>
      <c r="D20" s="981"/>
      <c r="E20" s="981"/>
      <c r="F20" s="981"/>
      <c r="G20" s="981"/>
      <c r="H20" s="981"/>
      <c r="I20" s="981"/>
      <c r="J20" s="981"/>
      <c r="K20" s="981"/>
      <c r="L20" s="981"/>
      <c r="M20" s="981"/>
      <c r="N20" s="981"/>
      <c r="O20" s="981"/>
      <c r="P20" s="981"/>
      <c r="Q20" s="981"/>
      <c r="R20" s="981"/>
      <c r="S20" s="981"/>
      <c r="T20" s="981"/>
      <c r="U20" s="981"/>
      <c r="V20" s="981"/>
      <c r="W20" s="981"/>
      <c r="X20" s="981"/>
      <c r="Y20" s="981"/>
      <c r="Z20" s="981"/>
      <c r="AA20" s="981"/>
      <c r="AB20" s="981"/>
      <c r="AC20" s="981"/>
      <c r="AD20" s="981"/>
      <c r="AE20" s="981"/>
      <c r="AF20" s="981"/>
      <c r="AG20" s="981"/>
      <c r="AH20" s="981"/>
      <c r="AI20" s="981"/>
      <c r="AJ20" s="981"/>
      <c r="AK20" s="981"/>
      <c r="AL20" s="981"/>
      <c r="AM20" s="981"/>
      <c r="AN20" s="981"/>
      <c r="AO20" s="981"/>
      <c r="AP20" s="981"/>
      <c r="AQ20" s="981"/>
      <c r="AR20" s="981"/>
      <c r="AS20" s="981"/>
      <c r="AT20" s="981"/>
      <c r="AU20" s="981"/>
      <c r="AV20" s="981"/>
      <c r="AW20" s="981"/>
      <c r="AX20" s="981"/>
      <c r="AY20" s="981"/>
      <c r="AZ20" s="981"/>
      <c r="BA20" s="981"/>
      <c r="BB20" s="981"/>
      <c r="BC20" s="981"/>
      <c r="BD20" s="981"/>
      <c r="BE20" s="981"/>
      <c r="BF20" s="475"/>
      <c r="BG20" s="481" t="str">
        <f>'общие сведения'!A139</f>
        <v>психолог</v>
      </c>
      <c r="BH20" s="481"/>
      <c r="BI20" s="481" t="str">
        <f>'общие сведения'!D139</f>
        <v>психолога</v>
      </c>
      <c r="BJ20" s="481"/>
      <c r="BK20" s="482">
        <f t="shared" si="0"/>
        <v>9</v>
      </c>
    </row>
    <row r="21" spans="1:63" s="488" customFormat="1" ht="13.5" customHeight="1">
      <c r="A21" s="982" t="s">
        <v>853</v>
      </c>
      <c r="B21" s="982"/>
      <c r="C21" s="982"/>
      <c r="D21" s="982"/>
      <c r="E21" s="982"/>
      <c r="F21" s="982"/>
      <c r="G21" s="982"/>
      <c r="H21" s="982"/>
      <c r="I21" s="982"/>
      <c r="J21" s="982"/>
      <c r="K21" s="982"/>
      <c r="L21" s="982"/>
      <c r="M21" s="982"/>
      <c r="N21" s="982"/>
      <c r="O21" s="982"/>
      <c r="P21" s="982"/>
      <c r="Q21" s="982"/>
      <c r="R21" s="982"/>
      <c r="S21" s="982"/>
      <c r="T21" s="982"/>
      <c r="U21" s="982"/>
      <c r="V21" s="982"/>
      <c r="W21" s="982"/>
      <c r="X21" s="982"/>
      <c r="Y21" s="982"/>
      <c r="Z21" s="982"/>
      <c r="AA21" s="982"/>
      <c r="AB21" s="982"/>
      <c r="AC21" s="982"/>
      <c r="AD21" s="982"/>
      <c r="AE21" s="982"/>
      <c r="AF21" s="982"/>
      <c r="AG21" s="982"/>
      <c r="AH21" s="982"/>
      <c r="AI21" s="982"/>
      <c r="AJ21" s="982"/>
      <c r="AK21" s="982"/>
      <c r="AL21" s="982"/>
      <c r="AM21" s="982"/>
      <c r="AN21" s="982"/>
      <c r="AO21" s="982"/>
      <c r="AP21" s="982"/>
      <c r="AQ21" s="982"/>
      <c r="AR21" s="982"/>
      <c r="AS21" s="982"/>
      <c r="AT21" s="982"/>
      <c r="AU21" s="982"/>
      <c r="AV21" s="982"/>
      <c r="AW21" s="982"/>
      <c r="AX21" s="982"/>
      <c r="AY21" s="982"/>
      <c r="AZ21" s="982"/>
      <c r="BA21" s="982"/>
      <c r="BB21" s="982"/>
      <c r="BC21" s="982"/>
      <c r="BD21" s="982"/>
      <c r="BE21" s="982"/>
      <c r="BF21" s="475"/>
      <c r="BG21" s="481" t="str">
        <f>'общие сведения'!A140</f>
        <v>руководитель физ.воспитания</v>
      </c>
      <c r="BH21" s="481"/>
      <c r="BI21" s="481" t="str">
        <f>'общие сведения'!D140</f>
        <v>руководителя физ. воспитания</v>
      </c>
      <c r="BJ21" s="481"/>
      <c r="BK21" s="482">
        <f t="shared" si="0"/>
        <v>28</v>
      </c>
    </row>
    <row r="22" spans="1:63" s="488" customFormat="1">
      <c r="A22" s="982"/>
      <c r="B22" s="982"/>
      <c r="C22" s="982"/>
      <c r="D22" s="982"/>
      <c r="E22" s="982"/>
      <c r="F22" s="982"/>
      <c r="G22" s="982"/>
      <c r="H22" s="982"/>
      <c r="I22" s="982"/>
      <c r="J22" s="982"/>
      <c r="K22" s="982"/>
      <c r="L22" s="982"/>
      <c r="M22" s="982"/>
      <c r="N22" s="982"/>
      <c r="O22" s="982"/>
      <c r="P22" s="982"/>
      <c r="Q22" s="982"/>
      <c r="R22" s="982"/>
      <c r="S22" s="982"/>
      <c r="T22" s="982"/>
      <c r="U22" s="982"/>
      <c r="V22" s="982"/>
      <c r="W22" s="982"/>
      <c r="X22" s="982"/>
      <c r="Y22" s="982"/>
      <c r="Z22" s="982"/>
      <c r="AA22" s="982"/>
      <c r="AB22" s="982"/>
      <c r="AC22" s="982"/>
      <c r="AD22" s="982"/>
      <c r="AE22" s="982"/>
      <c r="AF22" s="982"/>
      <c r="AG22" s="982"/>
      <c r="AH22" s="982"/>
      <c r="AI22" s="982"/>
      <c r="AJ22" s="982"/>
      <c r="AK22" s="982"/>
      <c r="AL22" s="982"/>
      <c r="AM22" s="982"/>
      <c r="AN22" s="982"/>
      <c r="AO22" s="982"/>
      <c r="AP22" s="982"/>
      <c r="AQ22" s="982"/>
      <c r="AR22" s="982"/>
      <c r="AS22" s="982"/>
      <c r="AT22" s="982"/>
      <c r="AU22" s="982"/>
      <c r="AV22" s="982"/>
      <c r="AW22" s="982"/>
      <c r="AX22" s="982"/>
      <c r="AY22" s="982"/>
      <c r="AZ22" s="982"/>
      <c r="BA22" s="982"/>
      <c r="BB22" s="982"/>
      <c r="BC22" s="982"/>
      <c r="BD22" s="982"/>
      <c r="BE22" s="982"/>
      <c r="BF22" s="475"/>
      <c r="BG22" s="481" t="str">
        <f>'общие сведения'!A141</f>
        <v>социальный педагог</v>
      </c>
      <c r="BH22" s="481"/>
      <c r="BI22" s="481" t="str">
        <f>'общие сведения'!D141</f>
        <v>социального педагога</v>
      </c>
      <c r="BJ22" s="481"/>
      <c r="BK22" s="482">
        <f t="shared" si="0"/>
        <v>20</v>
      </c>
    </row>
    <row r="23" spans="1:63" ht="10.5" customHeight="1">
      <c r="A23" s="982"/>
      <c r="B23" s="982"/>
      <c r="C23" s="982"/>
      <c r="D23" s="982"/>
      <c r="E23" s="982"/>
      <c r="F23" s="982"/>
      <c r="G23" s="982"/>
      <c r="H23" s="982"/>
      <c r="I23" s="982"/>
      <c r="J23" s="982"/>
      <c r="K23" s="982"/>
      <c r="L23" s="982"/>
      <c r="M23" s="982"/>
      <c r="N23" s="982"/>
      <c r="O23" s="982"/>
      <c r="P23" s="982"/>
      <c r="Q23" s="982"/>
      <c r="R23" s="982"/>
      <c r="S23" s="982"/>
      <c r="T23" s="982"/>
      <c r="U23" s="982"/>
      <c r="V23" s="982"/>
      <c r="W23" s="982"/>
      <c r="X23" s="982"/>
      <c r="Y23" s="982"/>
      <c r="Z23" s="982"/>
      <c r="AA23" s="982"/>
      <c r="AB23" s="982"/>
      <c r="AC23" s="982"/>
      <c r="AD23" s="982"/>
      <c r="AE23" s="982"/>
      <c r="AF23" s="982"/>
      <c r="AG23" s="982"/>
      <c r="AH23" s="982"/>
      <c r="AI23" s="982"/>
      <c r="AJ23" s="982"/>
      <c r="AK23" s="982"/>
      <c r="AL23" s="982"/>
      <c r="AM23" s="982"/>
      <c r="AN23" s="982"/>
      <c r="AO23" s="982"/>
      <c r="AP23" s="982"/>
      <c r="AQ23" s="982"/>
      <c r="AR23" s="982"/>
      <c r="AS23" s="982"/>
      <c r="AT23" s="982"/>
      <c r="AU23" s="982"/>
      <c r="AV23" s="982"/>
      <c r="AW23" s="982"/>
      <c r="AX23" s="982"/>
      <c r="AY23" s="982"/>
      <c r="AZ23" s="982"/>
      <c r="BA23" s="982"/>
      <c r="BB23" s="982"/>
      <c r="BC23" s="982"/>
      <c r="BD23" s="982"/>
      <c r="BE23" s="982"/>
      <c r="BF23" s="475"/>
      <c r="BG23" s="481" t="str">
        <f>'общие сведения'!A142</f>
        <v>старший воспитатель</v>
      </c>
      <c r="BH23" s="481"/>
      <c r="BI23" s="481" t="str">
        <f>'общие сведения'!D142</f>
        <v>старшего воспитателя</v>
      </c>
      <c r="BJ23" s="481"/>
      <c r="BK23" s="482">
        <f t="shared" si="0"/>
        <v>20</v>
      </c>
    </row>
    <row r="24" spans="1:63" ht="14.25">
      <c r="A24" s="948" t="s">
        <v>344</v>
      </c>
      <c r="B24" s="948"/>
      <c r="C24" s="948"/>
      <c r="D24" s="948" t="s">
        <v>46</v>
      </c>
      <c r="E24" s="948"/>
      <c r="F24" s="948"/>
      <c r="G24" s="948"/>
      <c r="H24" s="948"/>
      <c r="I24" s="948"/>
      <c r="J24" s="948"/>
      <c r="K24" s="948"/>
      <c r="L24" s="948"/>
      <c r="M24" s="948"/>
      <c r="N24" s="948"/>
      <c r="O24" s="948"/>
      <c r="P24" s="948"/>
      <c r="Q24" s="948"/>
      <c r="R24" s="948"/>
      <c r="S24" s="948"/>
      <c r="T24" s="948"/>
      <c r="U24" s="948"/>
      <c r="V24" s="948"/>
      <c r="W24" s="948"/>
      <c r="X24" s="948"/>
      <c r="Y24" s="948"/>
      <c r="Z24" s="948"/>
      <c r="AA24" s="948"/>
      <c r="AB24" s="948"/>
      <c r="AC24" s="948"/>
      <c r="AD24" s="948"/>
      <c r="AE24" s="948"/>
      <c r="AF24" s="948"/>
      <c r="AG24" s="948"/>
      <c r="AH24" s="948"/>
      <c r="AI24" s="948"/>
      <c r="AJ24" s="948"/>
      <c r="AK24" s="948"/>
      <c r="AL24" s="948"/>
      <c r="AM24" s="948"/>
      <c r="AN24" s="948"/>
      <c r="AO24" s="948"/>
      <c r="AP24" s="948"/>
      <c r="AQ24" s="948"/>
      <c r="AR24" s="948"/>
      <c r="AS24" s="948"/>
      <c r="AT24" s="948"/>
      <c r="AU24" s="948"/>
      <c r="AV24" s="948"/>
      <c r="AW24" s="948"/>
      <c r="AX24" s="948"/>
      <c r="AY24" s="948"/>
      <c r="AZ24" s="948"/>
      <c r="BA24" s="948"/>
      <c r="BB24" s="948"/>
      <c r="BC24" s="948"/>
      <c r="BD24" s="948"/>
      <c r="BE24" s="948"/>
      <c r="BF24" s="475"/>
      <c r="BG24" s="481" t="str">
        <f>'общие сведения'!A143</f>
        <v>тренер</v>
      </c>
      <c r="BH24" s="481"/>
      <c r="BI24" s="481" t="str">
        <f>'общие сведения'!D143</f>
        <v>тренера</v>
      </c>
      <c r="BJ24" s="481"/>
      <c r="BK24" s="482">
        <f t="shared" si="0"/>
        <v>7</v>
      </c>
    </row>
    <row r="25" spans="1:63" ht="13.5">
      <c r="A25" s="239"/>
      <c r="B25" s="291" t="s">
        <v>47</v>
      </c>
      <c r="D25" s="291"/>
      <c r="E25" s="291"/>
      <c r="F25" s="291"/>
      <c r="G25" s="291"/>
      <c r="H25" s="291"/>
      <c r="I25" s="291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475"/>
      <c r="BG25" s="481" t="str">
        <f>'общие сведения'!A144</f>
        <v>тренер-преподаватель</v>
      </c>
      <c r="BH25" s="481"/>
      <c r="BI25" s="481" t="str">
        <f>'общие сведения'!D144</f>
        <v>тренера-преподавателя</v>
      </c>
      <c r="BJ25" s="481"/>
      <c r="BK25" s="482">
        <f t="shared" si="0"/>
        <v>21</v>
      </c>
    </row>
    <row r="26" spans="1:63" ht="12.75" customHeight="1">
      <c r="B26" s="292" t="s">
        <v>363</v>
      </c>
      <c r="C26" s="973" t="s">
        <v>834</v>
      </c>
      <c r="D26" s="973"/>
      <c r="E26" s="973"/>
      <c r="F26" s="973"/>
      <c r="G26" s="973"/>
      <c r="H26" s="973"/>
      <c r="I26" s="973"/>
      <c r="J26" s="973"/>
      <c r="K26" s="973"/>
      <c r="L26" s="973"/>
      <c r="M26" s="973"/>
      <c r="N26" s="973"/>
      <c r="O26" s="973"/>
      <c r="P26" s="973"/>
      <c r="Q26" s="973"/>
      <c r="R26" s="973"/>
      <c r="S26" s="973"/>
      <c r="T26" s="973"/>
      <c r="U26" s="973"/>
      <c r="V26" s="973"/>
      <c r="W26" s="973"/>
      <c r="X26" s="973"/>
      <c r="Y26" s="973"/>
      <c r="Z26" s="973"/>
      <c r="AA26" s="973"/>
      <c r="AB26" s="973"/>
      <c r="AC26" s="973"/>
      <c r="AD26" s="973"/>
      <c r="AE26" s="973"/>
      <c r="AF26" s="973"/>
      <c r="AG26" s="973"/>
      <c r="AH26" s="973"/>
      <c r="AI26" s="973"/>
      <c r="AJ26" s="973"/>
      <c r="AK26" s="973"/>
      <c r="AL26" s="973"/>
      <c r="AM26" s="973"/>
      <c r="AN26" s="973"/>
      <c r="AO26" s="973"/>
      <c r="AP26" s="973"/>
      <c r="AQ26" s="973"/>
      <c r="AR26" s="973"/>
      <c r="AS26" s="973"/>
      <c r="AT26" s="973"/>
      <c r="AU26" s="973"/>
      <c r="AV26" s="973"/>
      <c r="AW26" s="973"/>
      <c r="AX26" s="973"/>
      <c r="AY26" s="973"/>
      <c r="AZ26" s="973"/>
      <c r="BA26" s="973"/>
      <c r="BB26" s="973"/>
      <c r="BC26" s="973"/>
      <c r="BD26" s="973"/>
      <c r="BE26" s="973"/>
      <c r="BF26" s="475"/>
      <c r="BG26" s="481" t="str">
        <f>'общие сведения'!A145</f>
        <v>учитель</v>
      </c>
      <c r="BH26" s="481"/>
      <c r="BI26" s="481" t="str">
        <f>'общие сведения'!D145</f>
        <v>учителя</v>
      </c>
      <c r="BJ26" s="481"/>
      <c r="BK26" s="482">
        <f t="shared" si="0"/>
        <v>7</v>
      </c>
    </row>
    <row r="27" spans="1:63" ht="12.75" customHeight="1">
      <c r="A27" s="292"/>
      <c r="B27" s="292"/>
      <c r="C27" s="973"/>
      <c r="D27" s="973"/>
      <c r="E27" s="973"/>
      <c r="F27" s="973"/>
      <c r="G27" s="973"/>
      <c r="H27" s="973"/>
      <c r="I27" s="973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3"/>
      <c r="AA27" s="973"/>
      <c r="AB27" s="973"/>
      <c r="AC27" s="973"/>
      <c r="AD27" s="973"/>
      <c r="AE27" s="973"/>
      <c r="AF27" s="973"/>
      <c r="AG27" s="973"/>
      <c r="AH27" s="973"/>
      <c r="AI27" s="973"/>
      <c r="AJ27" s="973"/>
      <c r="AK27" s="973"/>
      <c r="AL27" s="973"/>
      <c r="AM27" s="973"/>
      <c r="AN27" s="973"/>
      <c r="AO27" s="973"/>
      <c r="AP27" s="973"/>
      <c r="AQ27" s="973"/>
      <c r="AR27" s="973"/>
      <c r="AS27" s="973"/>
      <c r="AT27" s="973"/>
      <c r="AU27" s="973"/>
      <c r="AV27" s="973"/>
      <c r="AW27" s="973"/>
      <c r="AX27" s="973"/>
      <c r="AY27" s="973"/>
      <c r="AZ27" s="973"/>
      <c r="BA27" s="973"/>
      <c r="BB27" s="973"/>
      <c r="BC27" s="973"/>
      <c r="BD27" s="973"/>
      <c r="BE27" s="973"/>
      <c r="BF27" s="475"/>
      <c r="BG27" s="481" t="str">
        <f>'общие сведения'!A146</f>
        <v>учитель-дефектолог</v>
      </c>
      <c r="BH27" s="481"/>
      <c r="BI27" s="481" t="str">
        <f>'общие сведения'!D146</f>
        <v>учителя-дефектолога</v>
      </c>
      <c r="BJ27" s="481"/>
      <c r="BK27" s="482">
        <f t="shared" si="0"/>
        <v>19</v>
      </c>
    </row>
    <row r="28" spans="1:63" ht="12.75" customHeight="1">
      <c r="A28" s="292"/>
      <c r="B28" s="292"/>
      <c r="C28" s="973"/>
      <c r="D28" s="973"/>
      <c r="E28" s="973"/>
      <c r="F28" s="973"/>
      <c r="G28" s="973"/>
      <c r="H28" s="973"/>
      <c r="I28" s="973"/>
      <c r="J28" s="973"/>
      <c r="K28" s="973"/>
      <c r="L28" s="973"/>
      <c r="M28" s="973"/>
      <c r="N28" s="973"/>
      <c r="O28" s="973"/>
      <c r="P28" s="973"/>
      <c r="Q28" s="973"/>
      <c r="R28" s="973"/>
      <c r="S28" s="973"/>
      <c r="T28" s="973"/>
      <c r="U28" s="973"/>
      <c r="V28" s="973"/>
      <c r="W28" s="973"/>
      <c r="X28" s="973"/>
      <c r="Y28" s="973"/>
      <c r="Z28" s="973"/>
      <c r="AA28" s="973"/>
      <c r="AB28" s="973"/>
      <c r="AC28" s="973"/>
      <c r="AD28" s="973"/>
      <c r="AE28" s="973"/>
      <c r="AF28" s="973"/>
      <c r="AG28" s="973"/>
      <c r="AH28" s="973"/>
      <c r="AI28" s="973"/>
      <c r="AJ28" s="973"/>
      <c r="AK28" s="973"/>
      <c r="AL28" s="973"/>
      <c r="AM28" s="973"/>
      <c r="AN28" s="973"/>
      <c r="AO28" s="973"/>
      <c r="AP28" s="973"/>
      <c r="AQ28" s="973"/>
      <c r="AR28" s="973"/>
      <c r="AS28" s="973"/>
      <c r="AT28" s="973"/>
      <c r="AU28" s="973"/>
      <c r="AV28" s="973"/>
      <c r="AW28" s="973"/>
      <c r="AX28" s="973"/>
      <c r="AY28" s="973"/>
      <c r="AZ28" s="973"/>
      <c r="BA28" s="973"/>
      <c r="BB28" s="973"/>
      <c r="BC28" s="973"/>
      <c r="BD28" s="973"/>
      <c r="BE28" s="973"/>
      <c r="BF28" s="475"/>
      <c r="BG28" s="481" t="str">
        <f>'общие сведения'!A147</f>
        <v>учитель-логопед</v>
      </c>
      <c r="BH28" s="481"/>
      <c r="BI28" s="481" t="str">
        <f>'общие сведения'!D147</f>
        <v>учителя-логопеда</v>
      </c>
      <c r="BJ28" s="481"/>
      <c r="BK28" s="482">
        <f t="shared" si="0"/>
        <v>16</v>
      </c>
    </row>
    <row r="29" spans="1:63" ht="18" customHeight="1">
      <c r="A29" s="292"/>
      <c r="B29" s="292"/>
      <c r="C29" s="973"/>
      <c r="D29" s="973"/>
      <c r="E29" s="973"/>
      <c r="F29" s="973"/>
      <c r="G29" s="973"/>
      <c r="H29" s="973"/>
      <c r="I29" s="973"/>
      <c r="J29" s="973"/>
      <c r="K29" s="973"/>
      <c r="L29" s="973"/>
      <c r="M29" s="973"/>
      <c r="N29" s="973"/>
      <c r="O29" s="973"/>
      <c r="P29" s="973"/>
      <c r="Q29" s="973"/>
      <c r="R29" s="973"/>
      <c r="S29" s="973"/>
      <c r="T29" s="973"/>
      <c r="U29" s="973"/>
      <c r="V29" s="973"/>
      <c r="W29" s="973"/>
      <c r="X29" s="973"/>
      <c r="Y29" s="973"/>
      <c r="Z29" s="973"/>
      <c r="AA29" s="973"/>
      <c r="AB29" s="973"/>
      <c r="AC29" s="973"/>
      <c r="AD29" s="973"/>
      <c r="AE29" s="973"/>
      <c r="AF29" s="973"/>
      <c r="AG29" s="973"/>
      <c r="AH29" s="973"/>
      <c r="AI29" s="973"/>
      <c r="AJ29" s="973"/>
      <c r="AK29" s="973"/>
      <c r="AL29" s="973"/>
      <c r="AM29" s="973"/>
      <c r="AN29" s="973"/>
      <c r="AO29" s="973"/>
      <c r="AP29" s="973"/>
      <c r="AQ29" s="973"/>
      <c r="AR29" s="973"/>
      <c r="AS29" s="973"/>
      <c r="AT29" s="973"/>
      <c r="AU29" s="973"/>
      <c r="AV29" s="973"/>
      <c r="AW29" s="973"/>
      <c r="AX29" s="973"/>
      <c r="AY29" s="973"/>
      <c r="AZ29" s="973"/>
      <c r="BA29" s="973"/>
      <c r="BB29" s="973"/>
      <c r="BC29" s="973"/>
      <c r="BD29" s="973"/>
      <c r="BE29" s="973"/>
      <c r="BF29" s="475"/>
      <c r="BG29" s="481">
        <f>'общие сведения'!A148</f>
        <v>0</v>
      </c>
      <c r="BH29" s="481"/>
      <c r="BI29" s="481">
        <f>'общие сведения'!D148</f>
        <v>0</v>
      </c>
      <c r="BJ29" s="481"/>
      <c r="BK29" s="482">
        <f t="shared" si="0"/>
        <v>1</v>
      </c>
    </row>
    <row r="30" spans="1:63" ht="12.75" customHeight="1">
      <c r="B30" s="292" t="s">
        <v>363</v>
      </c>
      <c r="C30" s="972" t="s">
        <v>835</v>
      </c>
      <c r="D30" s="972"/>
      <c r="E30" s="972"/>
      <c r="F30" s="972"/>
      <c r="G30" s="972"/>
      <c r="H30" s="972"/>
      <c r="I30" s="972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2"/>
      <c r="AA30" s="972"/>
      <c r="AB30" s="972"/>
      <c r="AC30" s="972"/>
      <c r="AD30" s="972"/>
      <c r="AE30" s="972"/>
      <c r="AF30" s="972"/>
      <c r="AG30" s="972"/>
      <c r="AH30" s="972"/>
      <c r="AI30" s="972"/>
      <c r="AJ30" s="972"/>
      <c r="AK30" s="972"/>
      <c r="AL30" s="972"/>
      <c r="AM30" s="972"/>
      <c r="AN30" s="972"/>
      <c r="AO30" s="972"/>
      <c r="AP30" s="972"/>
      <c r="AQ30" s="972"/>
      <c r="AR30" s="972"/>
      <c r="AS30" s="972"/>
      <c r="AT30" s="972"/>
      <c r="AU30" s="972"/>
      <c r="AV30" s="972"/>
      <c r="AW30" s="972"/>
      <c r="AX30" s="972"/>
      <c r="AY30" s="972"/>
      <c r="AZ30" s="972"/>
      <c r="BA30" s="972"/>
      <c r="BB30" s="972"/>
      <c r="BC30" s="972"/>
      <c r="BD30" s="972"/>
      <c r="BE30" s="972"/>
      <c r="BF30" s="475"/>
      <c r="BG30" s="481">
        <f>'общие сведения'!A149</f>
        <v>0</v>
      </c>
      <c r="BH30" s="481"/>
      <c r="BI30" s="481">
        <f>'общие сведения'!D149</f>
        <v>0</v>
      </c>
      <c r="BJ30" s="481"/>
      <c r="BK30" s="482">
        <f t="shared" si="0"/>
        <v>1</v>
      </c>
    </row>
    <row r="31" spans="1:63" ht="12.75" customHeight="1">
      <c r="A31" s="292"/>
      <c r="B31" s="292"/>
      <c r="C31" s="972"/>
      <c r="D31" s="972"/>
      <c r="E31" s="972"/>
      <c r="F31" s="972"/>
      <c r="G31" s="972"/>
      <c r="H31" s="972"/>
      <c r="I31" s="972"/>
      <c r="J31" s="972"/>
      <c r="K31" s="972"/>
      <c r="L31" s="972"/>
      <c r="M31" s="972"/>
      <c r="N31" s="972"/>
      <c r="O31" s="972"/>
      <c r="P31" s="972"/>
      <c r="Q31" s="972"/>
      <c r="R31" s="972"/>
      <c r="S31" s="972"/>
      <c r="T31" s="972"/>
      <c r="U31" s="972"/>
      <c r="V31" s="972"/>
      <c r="W31" s="972"/>
      <c r="X31" s="972"/>
      <c r="Y31" s="972"/>
      <c r="Z31" s="972"/>
      <c r="AA31" s="972"/>
      <c r="AB31" s="972"/>
      <c r="AC31" s="972"/>
      <c r="AD31" s="972"/>
      <c r="AE31" s="972"/>
      <c r="AF31" s="972"/>
      <c r="AG31" s="972"/>
      <c r="AH31" s="972"/>
      <c r="AI31" s="972"/>
      <c r="AJ31" s="972"/>
      <c r="AK31" s="972"/>
      <c r="AL31" s="972"/>
      <c r="AM31" s="972"/>
      <c r="AN31" s="972"/>
      <c r="AO31" s="972"/>
      <c r="AP31" s="972"/>
      <c r="AQ31" s="972"/>
      <c r="AR31" s="972"/>
      <c r="AS31" s="972"/>
      <c r="AT31" s="972"/>
      <c r="AU31" s="972"/>
      <c r="AV31" s="972"/>
      <c r="AW31" s="972"/>
      <c r="AX31" s="972"/>
      <c r="AY31" s="972"/>
      <c r="AZ31" s="972"/>
      <c r="BA31" s="972"/>
      <c r="BB31" s="972"/>
      <c r="BC31" s="972"/>
      <c r="BD31" s="972"/>
      <c r="BE31" s="972"/>
      <c r="BF31" s="475"/>
      <c r="BG31" s="481">
        <f>'общие сведения'!A150</f>
        <v>0</v>
      </c>
      <c r="BH31" s="481"/>
      <c r="BI31" s="481">
        <f>'общие сведения'!D150</f>
        <v>0</v>
      </c>
      <c r="BJ31" s="481"/>
      <c r="BK31" s="482">
        <f t="shared" si="0"/>
        <v>1</v>
      </c>
    </row>
    <row r="32" spans="1:63" ht="12.75" customHeight="1">
      <c r="A32" s="292"/>
      <c r="B32" s="292"/>
      <c r="C32" s="972"/>
      <c r="D32" s="972"/>
      <c r="E32" s="972"/>
      <c r="F32" s="972"/>
      <c r="G32" s="972"/>
      <c r="H32" s="972"/>
      <c r="I32" s="972"/>
      <c r="J32" s="972"/>
      <c r="K32" s="972"/>
      <c r="L32" s="972"/>
      <c r="M32" s="972"/>
      <c r="N32" s="972"/>
      <c r="O32" s="972"/>
      <c r="P32" s="972"/>
      <c r="Q32" s="972"/>
      <c r="R32" s="972"/>
      <c r="S32" s="972"/>
      <c r="T32" s="972"/>
      <c r="U32" s="972"/>
      <c r="V32" s="972"/>
      <c r="W32" s="972"/>
      <c r="X32" s="972"/>
      <c r="Y32" s="972"/>
      <c r="Z32" s="972"/>
      <c r="AA32" s="972"/>
      <c r="AB32" s="972"/>
      <c r="AC32" s="972"/>
      <c r="AD32" s="972"/>
      <c r="AE32" s="972"/>
      <c r="AF32" s="972"/>
      <c r="AG32" s="972"/>
      <c r="AH32" s="972"/>
      <c r="AI32" s="972"/>
      <c r="AJ32" s="972"/>
      <c r="AK32" s="972"/>
      <c r="AL32" s="972"/>
      <c r="AM32" s="972"/>
      <c r="AN32" s="972"/>
      <c r="AO32" s="972"/>
      <c r="AP32" s="972"/>
      <c r="AQ32" s="972"/>
      <c r="AR32" s="972"/>
      <c r="AS32" s="972"/>
      <c r="AT32" s="972"/>
      <c r="AU32" s="972"/>
      <c r="AV32" s="972"/>
      <c r="AW32" s="972"/>
      <c r="AX32" s="972"/>
      <c r="AY32" s="972"/>
      <c r="AZ32" s="972"/>
      <c r="BA32" s="972"/>
      <c r="BB32" s="972"/>
      <c r="BC32" s="972"/>
      <c r="BD32" s="972"/>
      <c r="BE32" s="972"/>
      <c r="BF32" s="475"/>
      <c r="BG32" s="490" t="str">
        <f>IF(OR('общие сведения'!L36=""),"Ошибка !",VLOOKUP('общие сведения'!L36,BG1:BJ31,3))</f>
        <v>социального педагога</v>
      </c>
      <c r="BH32" s="491"/>
      <c r="BI32" s="492">
        <f>LEN(BG32)</f>
        <v>20</v>
      </c>
      <c r="BJ32" s="493"/>
      <c r="BK32" s="482"/>
    </row>
    <row r="33" spans="1:86" ht="17.25" customHeight="1">
      <c r="A33" s="292"/>
      <c r="B33" s="292"/>
      <c r="C33" s="972"/>
      <c r="D33" s="972"/>
      <c r="E33" s="972"/>
      <c r="F33" s="972"/>
      <c r="G33" s="972"/>
      <c r="H33" s="972"/>
      <c r="I33" s="972"/>
      <c r="J33" s="972"/>
      <c r="K33" s="972"/>
      <c r="L33" s="972"/>
      <c r="M33" s="972"/>
      <c r="N33" s="972"/>
      <c r="O33" s="972"/>
      <c r="P33" s="972"/>
      <c r="Q33" s="972"/>
      <c r="R33" s="972"/>
      <c r="S33" s="972"/>
      <c r="T33" s="972"/>
      <c r="U33" s="972"/>
      <c r="V33" s="972"/>
      <c r="W33" s="972"/>
      <c r="X33" s="972"/>
      <c r="Y33" s="972"/>
      <c r="Z33" s="972"/>
      <c r="AA33" s="972"/>
      <c r="AB33" s="972"/>
      <c r="AC33" s="972"/>
      <c r="AD33" s="972"/>
      <c r="AE33" s="972"/>
      <c r="AF33" s="972"/>
      <c r="AG33" s="972"/>
      <c r="AH33" s="972"/>
      <c r="AI33" s="972"/>
      <c r="AJ33" s="972"/>
      <c r="AK33" s="972"/>
      <c r="AL33" s="972"/>
      <c r="AM33" s="972"/>
      <c r="AN33" s="972"/>
      <c r="AO33" s="972"/>
      <c r="AP33" s="972"/>
      <c r="AQ33" s="972"/>
      <c r="AR33" s="972"/>
      <c r="AS33" s="972"/>
      <c r="AT33" s="972"/>
      <c r="AU33" s="972"/>
      <c r="AV33" s="972"/>
      <c r="AW33" s="972"/>
      <c r="AX33" s="972"/>
      <c r="AY33" s="972"/>
      <c r="AZ33" s="972"/>
      <c r="BA33" s="972"/>
      <c r="BB33" s="972"/>
      <c r="BC33" s="972"/>
      <c r="BD33" s="972"/>
      <c r="BE33" s="972"/>
      <c r="BF33" s="475"/>
      <c r="BG33" s="622">
        <f>IF(ISERR(FIND(LEFT(BG32,5),J13)),0,1)</f>
        <v>0</v>
      </c>
      <c r="BH33" s="985"/>
      <c r="BI33" s="985"/>
      <c r="BJ33" s="623"/>
      <c r="BK33" s="482"/>
    </row>
    <row r="34" spans="1:86" s="2" customFormat="1" ht="17.25" customHeight="1">
      <c r="A34" s="816" t="s">
        <v>379</v>
      </c>
      <c r="B34" s="817"/>
      <c r="C34" s="818"/>
      <c r="D34" s="825" t="s">
        <v>349</v>
      </c>
      <c r="E34" s="826"/>
      <c r="F34" s="826"/>
      <c r="G34" s="826"/>
      <c r="H34" s="826"/>
      <c r="I34" s="826"/>
      <c r="J34" s="826"/>
      <c r="K34" s="826"/>
      <c r="L34" s="826"/>
      <c r="M34" s="826"/>
      <c r="N34" s="826"/>
      <c r="O34" s="826"/>
      <c r="P34" s="826"/>
      <c r="Q34" s="826"/>
      <c r="R34" s="826"/>
      <c r="S34" s="826"/>
      <c r="T34" s="826"/>
      <c r="U34" s="826"/>
      <c r="V34" s="826"/>
      <c r="W34" s="826"/>
      <c r="X34" s="831" t="s">
        <v>361</v>
      </c>
      <c r="Y34" s="831"/>
      <c r="Z34" s="831"/>
      <c r="AA34" s="831"/>
      <c r="AB34" s="831"/>
      <c r="AC34" s="831"/>
      <c r="AD34" s="831"/>
      <c r="AE34" s="831"/>
      <c r="AF34" s="831"/>
      <c r="AG34" s="831"/>
      <c r="AH34" s="833" t="s">
        <v>527</v>
      </c>
      <c r="AI34" s="834"/>
      <c r="AJ34" s="834"/>
      <c r="AK34" s="834"/>
      <c r="AL34" s="834"/>
      <c r="AM34" s="834"/>
      <c r="AN34" s="834"/>
      <c r="AO34" s="834"/>
      <c r="AP34" s="834"/>
      <c r="AQ34" s="834"/>
      <c r="AR34" s="834"/>
      <c r="AS34" s="834"/>
      <c r="AT34" s="834"/>
      <c r="AU34" s="834"/>
      <c r="AV34" s="834"/>
      <c r="AW34" s="834"/>
      <c r="AX34" s="834"/>
      <c r="AY34" s="834"/>
      <c r="AZ34" s="834"/>
      <c r="BA34" s="834"/>
      <c r="BB34" s="834"/>
      <c r="BC34" s="834"/>
      <c r="BD34" s="834"/>
      <c r="BE34" s="835"/>
      <c r="BF34" s="237"/>
      <c r="BG34" s="33"/>
      <c r="BH34" s="624"/>
      <c r="BI34" s="625"/>
      <c r="BJ34" s="82"/>
      <c r="BK34" s="8"/>
    </row>
    <row r="35" spans="1:86" s="2" customFormat="1" ht="17.25" customHeight="1">
      <c r="A35" s="819"/>
      <c r="B35" s="820"/>
      <c r="C35" s="821"/>
      <c r="D35" s="827"/>
      <c r="E35" s="828"/>
      <c r="F35" s="828"/>
      <c r="G35" s="828"/>
      <c r="H35" s="828"/>
      <c r="I35" s="828"/>
      <c r="J35" s="828"/>
      <c r="K35" s="828"/>
      <c r="L35" s="828"/>
      <c r="M35" s="828"/>
      <c r="N35" s="828"/>
      <c r="O35" s="828"/>
      <c r="P35" s="828"/>
      <c r="Q35" s="828"/>
      <c r="R35" s="828"/>
      <c r="S35" s="828"/>
      <c r="T35" s="828"/>
      <c r="U35" s="828"/>
      <c r="V35" s="828"/>
      <c r="W35" s="828"/>
      <c r="X35" s="831"/>
      <c r="Y35" s="831"/>
      <c r="Z35" s="831"/>
      <c r="AA35" s="831"/>
      <c r="AB35" s="831"/>
      <c r="AC35" s="831"/>
      <c r="AD35" s="831"/>
      <c r="AE35" s="831"/>
      <c r="AF35" s="831"/>
      <c r="AG35" s="831"/>
      <c r="AH35" s="836" t="s">
        <v>506</v>
      </c>
      <c r="AI35" s="837"/>
      <c r="AJ35" s="837"/>
      <c r="AK35" s="837"/>
      <c r="AL35" s="837"/>
      <c r="AM35" s="837"/>
      <c r="AN35" s="837"/>
      <c r="AO35" s="837"/>
      <c r="AP35" s="837"/>
      <c r="AQ35" s="837"/>
      <c r="AR35" s="837"/>
      <c r="AS35" s="837"/>
      <c r="AT35" s="837"/>
      <c r="AU35" s="837"/>
      <c r="AV35" s="837"/>
      <c r="AW35" s="837"/>
      <c r="AX35" s="837"/>
      <c r="AY35" s="837"/>
      <c r="AZ35" s="837"/>
      <c r="BA35" s="837"/>
      <c r="BB35" s="837"/>
      <c r="BC35" s="837"/>
      <c r="BD35" s="837"/>
      <c r="BE35" s="838"/>
      <c r="BF35" s="237"/>
      <c r="BG35" s="626"/>
      <c r="BH35" s="625"/>
      <c r="BI35" s="625"/>
      <c r="BJ35" s="82"/>
      <c r="BK35" s="8"/>
    </row>
    <row r="36" spans="1:86" s="2" customFormat="1" ht="17.25" customHeight="1">
      <c r="A36" s="822"/>
      <c r="B36" s="823"/>
      <c r="C36" s="824"/>
      <c r="D36" s="829"/>
      <c r="E36" s="830"/>
      <c r="F36" s="830"/>
      <c r="G36" s="830"/>
      <c r="H36" s="830"/>
      <c r="I36" s="830"/>
      <c r="J36" s="830"/>
      <c r="K36" s="830"/>
      <c r="L36" s="830"/>
      <c r="M36" s="830"/>
      <c r="N36" s="830"/>
      <c r="O36" s="830"/>
      <c r="P36" s="830"/>
      <c r="Q36" s="830"/>
      <c r="R36" s="830"/>
      <c r="S36" s="830"/>
      <c r="T36" s="830"/>
      <c r="U36" s="830"/>
      <c r="V36" s="830"/>
      <c r="W36" s="830"/>
      <c r="X36" s="831"/>
      <c r="Y36" s="831"/>
      <c r="Z36" s="831"/>
      <c r="AA36" s="831"/>
      <c r="AB36" s="831"/>
      <c r="AC36" s="831"/>
      <c r="AD36" s="831"/>
      <c r="AE36" s="831"/>
      <c r="AF36" s="831"/>
      <c r="AG36" s="831"/>
      <c r="AH36" s="839">
        <v>0</v>
      </c>
      <c r="AI36" s="840"/>
      <c r="AJ36" s="840"/>
      <c r="AK36" s="840"/>
      <c r="AL36" s="840"/>
      <c r="AM36" s="840"/>
      <c r="AN36" s="840"/>
      <c r="AO36" s="841"/>
      <c r="AP36" s="842">
        <v>50</v>
      </c>
      <c r="AQ36" s="843"/>
      <c r="AR36" s="843"/>
      <c r="AS36" s="843"/>
      <c r="AT36" s="843"/>
      <c r="AU36" s="843"/>
      <c r="AV36" s="843"/>
      <c r="AW36" s="844"/>
      <c r="AX36" s="839">
        <v>100</v>
      </c>
      <c r="AY36" s="840"/>
      <c r="AZ36" s="840"/>
      <c r="BA36" s="840"/>
      <c r="BB36" s="840"/>
      <c r="BC36" s="840"/>
      <c r="BD36" s="840"/>
      <c r="BE36" s="841"/>
      <c r="BF36" s="237"/>
      <c r="BG36" s="33"/>
      <c r="BH36" s="627"/>
      <c r="BI36" s="628"/>
      <c r="BJ36" s="628"/>
      <c r="BK36" s="8"/>
    </row>
    <row r="37" spans="1:86" s="2" customFormat="1" ht="17.25" customHeight="1">
      <c r="A37" s="853" t="s">
        <v>131</v>
      </c>
      <c r="B37" s="854"/>
      <c r="C37" s="855"/>
      <c r="D37" s="752" t="s">
        <v>759</v>
      </c>
      <c r="E37" s="753"/>
      <c r="F37" s="753"/>
      <c r="G37" s="753"/>
      <c r="H37" s="753"/>
      <c r="I37" s="753"/>
      <c r="J37" s="753"/>
      <c r="K37" s="753"/>
      <c r="L37" s="753"/>
      <c r="M37" s="753"/>
      <c r="N37" s="753"/>
      <c r="O37" s="753"/>
      <c r="P37" s="753"/>
      <c r="Q37" s="753"/>
      <c r="R37" s="753"/>
      <c r="S37" s="753"/>
      <c r="T37" s="753"/>
      <c r="U37" s="753"/>
      <c r="V37" s="753"/>
      <c r="W37" s="754"/>
      <c r="X37" s="949" t="s">
        <v>761</v>
      </c>
      <c r="Y37" s="949"/>
      <c r="Z37" s="949"/>
      <c r="AA37" s="949"/>
      <c r="AB37" s="949"/>
      <c r="AC37" s="949"/>
      <c r="AD37" s="949"/>
      <c r="AE37" s="949"/>
      <c r="AF37" s="949"/>
      <c r="AG37" s="949"/>
      <c r="AH37" s="867" t="s">
        <v>760</v>
      </c>
      <c r="AI37" s="867"/>
      <c r="AJ37" s="867"/>
      <c r="AK37" s="867"/>
      <c r="AL37" s="867"/>
      <c r="AM37" s="867"/>
      <c r="AN37" s="867"/>
      <c r="AO37" s="867"/>
      <c r="AP37" s="867"/>
      <c r="AQ37" s="867"/>
      <c r="AR37" s="867"/>
      <c r="AS37" s="867"/>
      <c r="AT37" s="867"/>
      <c r="AU37" s="867"/>
      <c r="AV37" s="867"/>
      <c r="AW37" s="867"/>
      <c r="AX37" s="867"/>
      <c r="AY37" s="867"/>
      <c r="AZ37" s="867"/>
      <c r="BA37" s="867"/>
      <c r="BB37" s="867"/>
      <c r="BC37" s="867"/>
      <c r="BD37" s="867"/>
      <c r="BE37" s="867"/>
      <c r="BF37" s="237"/>
      <c r="BG37" s="33"/>
      <c r="BH37" s="8"/>
      <c r="BI37" s="8"/>
      <c r="BJ37" s="395"/>
      <c r="BK37" s="395"/>
      <c r="BL37" s="395"/>
      <c r="BM37" s="395"/>
      <c r="BN37" s="395"/>
      <c r="BO37" s="395"/>
      <c r="BP37" s="395"/>
      <c r="BQ37" s="395"/>
      <c r="BR37" s="395"/>
      <c r="BS37" s="395"/>
      <c r="BT37" s="395"/>
      <c r="BU37" s="395"/>
      <c r="BV37" s="395"/>
      <c r="BW37" s="395"/>
      <c r="BX37" s="395"/>
      <c r="BY37" s="395"/>
      <c r="BZ37" s="395"/>
      <c r="CA37" s="395"/>
      <c r="CB37" s="395"/>
      <c r="CC37" s="395"/>
      <c r="CD37" s="8"/>
      <c r="CE37" s="8"/>
      <c r="CF37" s="8"/>
      <c r="CG37" s="8"/>
      <c r="CH37" s="8"/>
    </row>
    <row r="38" spans="1:86" s="2" customFormat="1" ht="17.25" customHeight="1">
      <c r="A38" s="856"/>
      <c r="B38" s="857"/>
      <c r="C38" s="858"/>
      <c r="D38" s="755"/>
      <c r="E38" s="756"/>
      <c r="F38" s="756"/>
      <c r="G38" s="756"/>
      <c r="H38" s="756"/>
      <c r="I38" s="756"/>
      <c r="J38" s="756"/>
      <c r="K38" s="756"/>
      <c r="L38" s="756"/>
      <c r="M38" s="756"/>
      <c r="N38" s="756"/>
      <c r="O38" s="756"/>
      <c r="P38" s="756"/>
      <c r="Q38" s="756"/>
      <c r="R38" s="756"/>
      <c r="S38" s="756"/>
      <c r="T38" s="756"/>
      <c r="U38" s="756"/>
      <c r="V38" s="756"/>
      <c r="W38" s="757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867"/>
      <c r="AI38" s="867"/>
      <c r="AJ38" s="867"/>
      <c r="AK38" s="867"/>
      <c r="AL38" s="867"/>
      <c r="AM38" s="867"/>
      <c r="AN38" s="867"/>
      <c r="AO38" s="867"/>
      <c r="AP38" s="867"/>
      <c r="AQ38" s="867"/>
      <c r="AR38" s="867"/>
      <c r="AS38" s="867"/>
      <c r="AT38" s="867"/>
      <c r="AU38" s="867"/>
      <c r="AV38" s="867"/>
      <c r="AW38" s="867"/>
      <c r="AX38" s="867"/>
      <c r="AY38" s="867"/>
      <c r="AZ38" s="867"/>
      <c r="BA38" s="867"/>
      <c r="BB38" s="867"/>
      <c r="BC38" s="867"/>
      <c r="BD38" s="867"/>
      <c r="BE38" s="867"/>
      <c r="BF38" s="237"/>
      <c r="BG38" s="29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8"/>
      <c r="CE38" s="8"/>
      <c r="CF38" s="8"/>
      <c r="CG38" s="8"/>
      <c r="CH38" s="8"/>
    </row>
    <row r="39" spans="1:86" s="2" customFormat="1" ht="17.25" customHeight="1">
      <c r="A39" s="856"/>
      <c r="B39" s="857"/>
      <c r="C39" s="858"/>
      <c r="D39" s="755"/>
      <c r="E39" s="756"/>
      <c r="F39" s="756"/>
      <c r="G39" s="756"/>
      <c r="H39" s="756"/>
      <c r="I39" s="756"/>
      <c r="J39" s="756"/>
      <c r="K39" s="756"/>
      <c r="L39" s="756"/>
      <c r="M39" s="756"/>
      <c r="N39" s="756"/>
      <c r="O39" s="756"/>
      <c r="P39" s="756"/>
      <c r="Q39" s="756"/>
      <c r="R39" s="756"/>
      <c r="S39" s="756"/>
      <c r="T39" s="756"/>
      <c r="U39" s="756"/>
      <c r="V39" s="756"/>
      <c r="W39" s="757"/>
      <c r="X39" s="949"/>
      <c r="Y39" s="949"/>
      <c r="Z39" s="949"/>
      <c r="AA39" s="949"/>
      <c r="AB39" s="949"/>
      <c r="AC39" s="949"/>
      <c r="AD39" s="949"/>
      <c r="AE39" s="949"/>
      <c r="AF39" s="949"/>
      <c r="AG39" s="949"/>
      <c r="AH39" s="807" t="s">
        <v>830</v>
      </c>
      <c r="AI39" s="808"/>
      <c r="AJ39" s="808"/>
      <c r="AK39" s="808"/>
      <c r="AL39" s="808"/>
      <c r="AM39" s="808"/>
      <c r="AN39" s="808"/>
      <c r="AO39" s="809"/>
      <c r="AP39" s="807" t="s">
        <v>831</v>
      </c>
      <c r="AQ39" s="845"/>
      <c r="AR39" s="845"/>
      <c r="AS39" s="845"/>
      <c r="AT39" s="845"/>
      <c r="AU39" s="845"/>
      <c r="AV39" s="845"/>
      <c r="AW39" s="846"/>
      <c r="AX39" s="807" t="s">
        <v>832</v>
      </c>
      <c r="AY39" s="845"/>
      <c r="AZ39" s="845"/>
      <c r="BA39" s="845"/>
      <c r="BB39" s="845"/>
      <c r="BC39" s="845"/>
      <c r="BD39" s="845"/>
      <c r="BE39" s="846"/>
      <c r="BF39" s="237"/>
      <c r="BG39" s="29"/>
      <c r="BJ39" s="395"/>
      <c r="BK39" s="395"/>
      <c r="BL39" s="395"/>
      <c r="BM39" s="395"/>
      <c r="BN39" s="395"/>
      <c r="BO39" s="395"/>
      <c r="BP39" s="395"/>
      <c r="BQ39" s="395"/>
      <c r="BR39" s="395"/>
      <c r="BS39" s="395"/>
      <c r="BT39" s="395"/>
      <c r="BU39" s="395"/>
      <c r="BV39" s="395"/>
      <c r="BW39" s="395"/>
      <c r="BX39" s="395"/>
      <c r="BY39" s="395"/>
      <c r="BZ39" s="395"/>
      <c r="CA39" s="395"/>
      <c r="CB39" s="395"/>
      <c r="CC39" s="395"/>
      <c r="CD39" s="8"/>
      <c r="CE39" s="8"/>
      <c r="CF39" s="8"/>
      <c r="CG39" s="8"/>
      <c r="CH39" s="8"/>
    </row>
    <row r="40" spans="1:86" s="2" customFormat="1" ht="17.25" customHeight="1">
      <c r="A40" s="856"/>
      <c r="B40" s="857"/>
      <c r="C40" s="858"/>
      <c r="D40" s="755"/>
      <c r="E40" s="756"/>
      <c r="F40" s="756"/>
      <c r="G40" s="756"/>
      <c r="H40" s="756"/>
      <c r="I40" s="756"/>
      <c r="J40" s="756"/>
      <c r="K40" s="756"/>
      <c r="L40" s="756"/>
      <c r="M40" s="756"/>
      <c r="N40" s="756"/>
      <c r="O40" s="756"/>
      <c r="P40" s="756"/>
      <c r="Q40" s="756"/>
      <c r="R40" s="756"/>
      <c r="S40" s="756"/>
      <c r="T40" s="756"/>
      <c r="U40" s="756"/>
      <c r="V40" s="756"/>
      <c r="W40" s="757"/>
      <c r="X40" s="949"/>
      <c r="Y40" s="949"/>
      <c r="Z40" s="949"/>
      <c r="AA40" s="949"/>
      <c r="AB40" s="949"/>
      <c r="AC40" s="949"/>
      <c r="AD40" s="949"/>
      <c r="AE40" s="949"/>
      <c r="AF40" s="949"/>
      <c r="AG40" s="949"/>
      <c r="AH40" s="810"/>
      <c r="AI40" s="811"/>
      <c r="AJ40" s="811"/>
      <c r="AK40" s="811"/>
      <c r="AL40" s="811"/>
      <c r="AM40" s="811"/>
      <c r="AN40" s="811"/>
      <c r="AO40" s="812"/>
      <c r="AP40" s="847"/>
      <c r="AQ40" s="848"/>
      <c r="AR40" s="848"/>
      <c r="AS40" s="848"/>
      <c r="AT40" s="848"/>
      <c r="AU40" s="848"/>
      <c r="AV40" s="848"/>
      <c r="AW40" s="849"/>
      <c r="AX40" s="847"/>
      <c r="AY40" s="848"/>
      <c r="AZ40" s="848"/>
      <c r="BA40" s="848"/>
      <c r="BB40" s="848"/>
      <c r="BC40" s="848"/>
      <c r="BD40" s="848"/>
      <c r="BE40" s="849"/>
      <c r="BF40" s="237"/>
      <c r="BG40" s="29"/>
      <c r="BJ40" s="395"/>
      <c r="BK40" s="395"/>
      <c r="BL40" s="395"/>
      <c r="BM40" s="395"/>
      <c r="BN40" s="395"/>
      <c r="BO40" s="395"/>
      <c r="BP40" s="395"/>
      <c r="BQ40" s="395"/>
      <c r="BR40" s="395"/>
      <c r="BS40" s="395"/>
      <c r="BT40" s="395"/>
      <c r="BU40" s="395"/>
      <c r="BV40" s="395"/>
      <c r="BW40" s="395"/>
      <c r="BX40" s="395"/>
      <c r="BY40" s="395"/>
      <c r="BZ40" s="395"/>
      <c r="CA40" s="395"/>
      <c r="CB40" s="395"/>
      <c r="CC40" s="395"/>
      <c r="CD40" s="8"/>
      <c r="CE40" s="8"/>
      <c r="CF40" s="8"/>
      <c r="CG40" s="8"/>
      <c r="CH40" s="8"/>
    </row>
    <row r="41" spans="1:86" s="2" customFormat="1" ht="17.25" customHeight="1">
      <c r="A41" s="856"/>
      <c r="B41" s="857"/>
      <c r="C41" s="858"/>
      <c r="D41" s="755"/>
      <c r="E41" s="756"/>
      <c r="F41" s="756"/>
      <c r="G41" s="756"/>
      <c r="H41" s="756"/>
      <c r="I41" s="756"/>
      <c r="J41" s="756"/>
      <c r="K41" s="756"/>
      <c r="L41" s="756"/>
      <c r="M41" s="756"/>
      <c r="N41" s="756"/>
      <c r="O41" s="756"/>
      <c r="P41" s="756"/>
      <c r="Q41" s="756"/>
      <c r="R41" s="756"/>
      <c r="S41" s="756"/>
      <c r="T41" s="756"/>
      <c r="U41" s="756"/>
      <c r="V41" s="756"/>
      <c r="W41" s="757"/>
      <c r="X41" s="949"/>
      <c r="Y41" s="949"/>
      <c r="Z41" s="949"/>
      <c r="AA41" s="949"/>
      <c r="AB41" s="949"/>
      <c r="AC41" s="949"/>
      <c r="AD41" s="949"/>
      <c r="AE41" s="949"/>
      <c r="AF41" s="949"/>
      <c r="AG41" s="949"/>
      <c r="AH41" s="813"/>
      <c r="AI41" s="814"/>
      <c r="AJ41" s="814"/>
      <c r="AK41" s="814"/>
      <c r="AL41" s="814"/>
      <c r="AM41" s="814"/>
      <c r="AN41" s="814"/>
      <c r="AO41" s="815"/>
      <c r="AP41" s="850"/>
      <c r="AQ41" s="851"/>
      <c r="AR41" s="851"/>
      <c r="AS41" s="851"/>
      <c r="AT41" s="851"/>
      <c r="AU41" s="851"/>
      <c r="AV41" s="851"/>
      <c r="AW41" s="852"/>
      <c r="AX41" s="850"/>
      <c r="AY41" s="851"/>
      <c r="AZ41" s="851"/>
      <c r="BA41" s="851"/>
      <c r="BB41" s="851"/>
      <c r="BC41" s="851"/>
      <c r="BD41" s="851"/>
      <c r="BE41" s="852"/>
      <c r="BF41" s="237"/>
      <c r="BG41" s="29"/>
      <c r="BH41" s="15"/>
      <c r="BI41" s="252"/>
      <c r="BJ41" s="395"/>
      <c r="BK41" s="395"/>
      <c r="BL41" s="395"/>
      <c r="BM41" s="395"/>
      <c r="BN41" s="395"/>
      <c r="BO41" s="395"/>
      <c r="BP41" s="395"/>
      <c r="BQ41" s="395"/>
      <c r="BR41" s="395"/>
      <c r="BS41" s="395"/>
      <c r="BT41" s="395"/>
      <c r="BU41" s="395"/>
      <c r="BV41" s="395"/>
      <c r="BW41" s="395"/>
      <c r="BX41" s="395"/>
      <c r="BY41" s="395"/>
      <c r="BZ41" s="395"/>
      <c r="CA41" s="395"/>
      <c r="CB41" s="395"/>
      <c r="CC41" s="395"/>
      <c r="CD41" s="8"/>
      <c r="CE41" s="8"/>
      <c r="CF41" s="8"/>
      <c r="CG41" s="8"/>
      <c r="CH41" s="8"/>
    </row>
    <row r="42" spans="1:86" s="2" customFormat="1" ht="17.25" customHeight="1">
      <c r="A42" s="856"/>
      <c r="B42" s="857"/>
      <c r="C42" s="858"/>
      <c r="D42" s="877"/>
      <c r="E42" s="878"/>
      <c r="F42" s="878"/>
      <c r="G42" s="878"/>
      <c r="H42" s="878"/>
      <c r="I42" s="878"/>
      <c r="J42" s="878"/>
      <c r="K42" s="878"/>
      <c r="L42" s="878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  <c r="AH42" s="950" t="str">
        <f>IF(AND(AP42="",AX42=""),IF(FIO="","",0),"")</f>
        <v/>
      </c>
      <c r="AI42" s="950"/>
      <c r="AJ42" s="950"/>
      <c r="AK42" s="950"/>
      <c r="AL42" s="950"/>
      <c r="AM42" s="950"/>
      <c r="AN42" s="950"/>
      <c r="AO42" s="950"/>
      <c r="AP42" s="893"/>
      <c r="AQ42" s="893"/>
      <c r="AR42" s="893"/>
      <c r="AS42" s="893"/>
      <c r="AT42" s="893"/>
      <c r="AU42" s="893"/>
      <c r="AV42" s="893"/>
      <c r="AW42" s="893"/>
      <c r="AX42" s="893"/>
      <c r="AY42" s="893"/>
      <c r="AZ42" s="893"/>
      <c r="BA42" s="893"/>
      <c r="BB42" s="893"/>
      <c r="BC42" s="893"/>
      <c r="BD42" s="893"/>
      <c r="BE42" s="893"/>
      <c r="BF42" s="237"/>
      <c r="BG42" s="29">
        <f xml:space="preserve"> MAX(AH42:BE43)</f>
        <v>0</v>
      </c>
      <c r="BH42" s="253">
        <v>100</v>
      </c>
      <c r="BI42" s="596"/>
      <c r="BJ42" s="82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</row>
    <row r="43" spans="1:86" s="2" customFormat="1" ht="17.25" customHeight="1">
      <c r="A43" s="859"/>
      <c r="B43" s="860"/>
      <c r="C43" s="861"/>
      <c r="D43" s="880"/>
      <c r="E43" s="881"/>
      <c r="F43" s="881"/>
      <c r="G43" s="881"/>
      <c r="H43" s="881"/>
      <c r="I43" s="881"/>
      <c r="J43" s="881"/>
      <c r="K43" s="881"/>
      <c r="L43" s="881"/>
      <c r="M43" s="881"/>
      <c r="N43" s="881"/>
      <c r="O43" s="881"/>
      <c r="P43" s="881"/>
      <c r="Q43" s="881"/>
      <c r="R43" s="881"/>
      <c r="S43" s="881"/>
      <c r="T43" s="881"/>
      <c r="U43" s="881"/>
      <c r="V43" s="881"/>
      <c r="W43" s="882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  <c r="AH43" s="950"/>
      <c r="AI43" s="950"/>
      <c r="AJ43" s="950"/>
      <c r="AK43" s="950"/>
      <c r="AL43" s="950"/>
      <c r="AM43" s="950"/>
      <c r="AN43" s="950"/>
      <c r="AO43" s="950"/>
      <c r="AP43" s="893"/>
      <c r="AQ43" s="893"/>
      <c r="AR43" s="893"/>
      <c r="AS43" s="893"/>
      <c r="AT43" s="893"/>
      <c r="AU43" s="893"/>
      <c r="AV43" s="893"/>
      <c r="AW43" s="893"/>
      <c r="AX43" s="893"/>
      <c r="AY43" s="893"/>
      <c r="AZ43" s="893"/>
      <c r="BA43" s="893"/>
      <c r="BB43" s="893"/>
      <c r="BC43" s="893"/>
      <c r="BD43" s="893"/>
      <c r="BE43" s="893"/>
      <c r="BF43" s="237"/>
      <c r="BG43" s="29"/>
      <c r="BJ43" s="79"/>
      <c r="BK43" s="597"/>
    </row>
    <row r="44" spans="1:86" s="2" customFormat="1" ht="17.25" customHeight="1">
      <c r="A44" s="853" t="s">
        <v>143</v>
      </c>
      <c r="B44" s="854"/>
      <c r="C44" s="855"/>
      <c r="D44" s="752" t="s">
        <v>796</v>
      </c>
      <c r="E44" s="753"/>
      <c r="F44" s="753"/>
      <c r="G44" s="753"/>
      <c r="H44" s="753"/>
      <c r="I44" s="753"/>
      <c r="J44" s="753"/>
      <c r="K44" s="753"/>
      <c r="L44" s="753"/>
      <c r="M44" s="753"/>
      <c r="N44" s="753"/>
      <c r="O44" s="753"/>
      <c r="P44" s="753"/>
      <c r="Q44" s="753"/>
      <c r="R44" s="753"/>
      <c r="S44" s="753"/>
      <c r="T44" s="753"/>
      <c r="U44" s="753"/>
      <c r="V44" s="753"/>
      <c r="W44" s="754"/>
      <c r="X44" s="949" t="s">
        <v>762</v>
      </c>
      <c r="Y44" s="949"/>
      <c r="Z44" s="949"/>
      <c r="AA44" s="949"/>
      <c r="AB44" s="949"/>
      <c r="AC44" s="949"/>
      <c r="AD44" s="949"/>
      <c r="AE44" s="949"/>
      <c r="AF44" s="949"/>
      <c r="AG44" s="949"/>
      <c r="AH44" s="867" t="s">
        <v>760</v>
      </c>
      <c r="AI44" s="867"/>
      <c r="AJ44" s="867"/>
      <c r="AK44" s="867"/>
      <c r="AL44" s="867"/>
      <c r="AM44" s="867"/>
      <c r="AN44" s="867"/>
      <c r="AO44" s="867"/>
      <c r="AP44" s="867"/>
      <c r="AQ44" s="867"/>
      <c r="AR44" s="867"/>
      <c r="AS44" s="867"/>
      <c r="AT44" s="867"/>
      <c r="AU44" s="867"/>
      <c r="AV44" s="867"/>
      <c r="AW44" s="867"/>
      <c r="AX44" s="867"/>
      <c r="AY44" s="867"/>
      <c r="AZ44" s="867"/>
      <c r="BA44" s="867"/>
      <c r="BB44" s="867"/>
      <c r="BC44" s="867"/>
      <c r="BD44" s="867"/>
      <c r="BE44" s="867"/>
      <c r="BF44" s="237"/>
      <c r="BG44" s="29"/>
      <c r="BJ44" s="79"/>
    </row>
    <row r="45" spans="1:86" s="2" customFormat="1" ht="17.25" customHeight="1">
      <c r="A45" s="856"/>
      <c r="B45" s="857"/>
      <c r="C45" s="858"/>
      <c r="D45" s="755"/>
      <c r="E45" s="756"/>
      <c r="F45" s="756"/>
      <c r="G45" s="756"/>
      <c r="H45" s="756"/>
      <c r="I45" s="756"/>
      <c r="J45" s="756"/>
      <c r="K45" s="756"/>
      <c r="L45" s="756"/>
      <c r="M45" s="756"/>
      <c r="N45" s="756"/>
      <c r="O45" s="756"/>
      <c r="P45" s="756"/>
      <c r="Q45" s="756"/>
      <c r="R45" s="756"/>
      <c r="S45" s="756"/>
      <c r="T45" s="756"/>
      <c r="U45" s="756"/>
      <c r="V45" s="756"/>
      <c r="W45" s="757"/>
      <c r="X45" s="949"/>
      <c r="Y45" s="949"/>
      <c r="Z45" s="949"/>
      <c r="AA45" s="949"/>
      <c r="AB45" s="949"/>
      <c r="AC45" s="949"/>
      <c r="AD45" s="949"/>
      <c r="AE45" s="949"/>
      <c r="AF45" s="949"/>
      <c r="AG45" s="949"/>
      <c r="AH45" s="867"/>
      <c r="AI45" s="867"/>
      <c r="AJ45" s="867"/>
      <c r="AK45" s="867"/>
      <c r="AL45" s="867"/>
      <c r="AM45" s="867"/>
      <c r="AN45" s="867"/>
      <c r="AO45" s="867"/>
      <c r="AP45" s="867"/>
      <c r="AQ45" s="867"/>
      <c r="AR45" s="867"/>
      <c r="AS45" s="867"/>
      <c r="AT45" s="867"/>
      <c r="AU45" s="867"/>
      <c r="AV45" s="867"/>
      <c r="AW45" s="867"/>
      <c r="AX45" s="867"/>
      <c r="AY45" s="867"/>
      <c r="AZ45" s="867"/>
      <c r="BA45" s="867"/>
      <c r="BB45" s="867"/>
      <c r="BC45" s="867"/>
      <c r="BD45" s="867"/>
      <c r="BE45" s="867"/>
      <c r="BF45" s="237"/>
      <c r="BG45" s="29"/>
      <c r="BJ45" s="79"/>
    </row>
    <row r="46" spans="1:86" s="2" customFormat="1" ht="17.25" customHeight="1">
      <c r="A46" s="856"/>
      <c r="B46" s="857"/>
      <c r="C46" s="858"/>
      <c r="D46" s="755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6"/>
      <c r="T46" s="756"/>
      <c r="U46" s="756"/>
      <c r="V46" s="756"/>
      <c r="W46" s="757"/>
      <c r="X46" s="949"/>
      <c r="Y46" s="949"/>
      <c r="Z46" s="949"/>
      <c r="AA46" s="949"/>
      <c r="AB46" s="949"/>
      <c r="AC46" s="949"/>
      <c r="AD46" s="949"/>
      <c r="AE46" s="949"/>
      <c r="AF46" s="949"/>
      <c r="AG46" s="949"/>
      <c r="AH46" s="807" t="s">
        <v>830</v>
      </c>
      <c r="AI46" s="808"/>
      <c r="AJ46" s="808"/>
      <c r="AK46" s="808"/>
      <c r="AL46" s="808"/>
      <c r="AM46" s="808"/>
      <c r="AN46" s="808"/>
      <c r="AO46" s="809"/>
      <c r="AP46" s="807" t="s">
        <v>831</v>
      </c>
      <c r="AQ46" s="845"/>
      <c r="AR46" s="845"/>
      <c r="AS46" s="845"/>
      <c r="AT46" s="845"/>
      <c r="AU46" s="845"/>
      <c r="AV46" s="845"/>
      <c r="AW46" s="846"/>
      <c r="AX46" s="807" t="s">
        <v>832</v>
      </c>
      <c r="AY46" s="845"/>
      <c r="AZ46" s="845"/>
      <c r="BA46" s="845"/>
      <c r="BB46" s="845"/>
      <c r="BC46" s="845"/>
      <c r="BD46" s="845"/>
      <c r="BE46" s="846"/>
      <c r="BF46" s="237"/>
      <c r="BG46" s="29"/>
      <c r="BJ46" s="79"/>
    </row>
    <row r="47" spans="1:86" s="2" customFormat="1" ht="17.25" customHeight="1">
      <c r="A47" s="856"/>
      <c r="B47" s="857"/>
      <c r="C47" s="858"/>
      <c r="D47" s="755"/>
      <c r="E47" s="756"/>
      <c r="F47" s="756"/>
      <c r="G47" s="756"/>
      <c r="H47" s="756"/>
      <c r="I47" s="756"/>
      <c r="J47" s="756"/>
      <c r="K47" s="756"/>
      <c r="L47" s="756"/>
      <c r="M47" s="756"/>
      <c r="N47" s="756"/>
      <c r="O47" s="756"/>
      <c r="P47" s="756"/>
      <c r="Q47" s="756"/>
      <c r="R47" s="756"/>
      <c r="S47" s="756"/>
      <c r="T47" s="756"/>
      <c r="U47" s="756"/>
      <c r="V47" s="756"/>
      <c r="W47" s="757"/>
      <c r="X47" s="949"/>
      <c r="Y47" s="949"/>
      <c r="Z47" s="949"/>
      <c r="AA47" s="949"/>
      <c r="AB47" s="949"/>
      <c r="AC47" s="949"/>
      <c r="AD47" s="949"/>
      <c r="AE47" s="949"/>
      <c r="AF47" s="949"/>
      <c r="AG47" s="949"/>
      <c r="AH47" s="810"/>
      <c r="AI47" s="811"/>
      <c r="AJ47" s="811"/>
      <c r="AK47" s="811"/>
      <c r="AL47" s="811"/>
      <c r="AM47" s="811"/>
      <c r="AN47" s="811"/>
      <c r="AO47" s="812"/>
      <c r="AP47" s="847"/>
      <c r="AQ47" s="848"/>
      <c r="AR47" s="848"/>
      <c r="AS47" s="848"/>
      <c r="AT47" s="848"/>
      <c r="AU47" s="848"/>
      <c r="AV47" s="848"/>
      <c r="AW47" s="849"/>
      <c r="AX47" s="847"/>
      <c r="AY47" s="848"/>
      <c r="AZ47" s="848"/>
      <c r="BA47" s="848"/>
      <c r="BB47" s="848"/>
      <c r="BC47" s="848"/>
      <c r="BD47" s="848"/>
      <c r="BE47" s="849"/>
      <c r="BF47" s="237"/>
      <c r="BG47" s="29"/>
      <c r="BJ47" s="79"/>
    </row>
    <row r="48" spans="1:86" s="2" customFormat="1" ht="17.25" customHeight="1">
      <c r="A48" s="856"/>
      <c r="B48" s="857"/>
      <c r="C48" s="858"/>
      <c r="D48" s="755"/>
      <c r="E48" s="756"/>
      <c r="F48" s="756"/>
      <c r="G48" s="756"/>
      <c r="H48" s="756"/>
      <c r="I48" s="756"/>
      <c r="J48" s="756"/>
      <c r="K48" s="756"/>
      <c r="L48" s="756"/>
      <c r="M48" s="756"/>
      <c r="N48" s="756"/>
      <c r="O48" s="756"/>
      <c r="P48" s="756"/>
      <c r="Q48" s="756"/>
      <c r="R48" s="756"/>
      <c r="S48" s="756"/>
      <c r="T48" s="756"/>
      <c r="U48" s="756"/>
      <c r="V48" s="756"/>
      <c r="W48" s="757"/>
      <c r="X48" s="949"/>
      <c r="Y48" s="949"/>
      <c r="Z48" s="949"/>
      <c r="AA48" s="949"/>
      <c r="AB48" s="949"/>
      <c r="AC48" s="949"/>
      <c r="AD48" s="949"/>
      <c r="AE48" s="949"/>
      <c r="AF48" s="949"/>
      <c r="AG48" s="949"/>
      <c r="AH48" s="813"/>
      <c r="AI48" s="814"/>
      <c r="AJ48" s="814"/>
      <c r="AK48" s="814"/>
      <c r="AL48" s="814"/>
      <c r="AM48" s="814"/>
      <c r="AN48" s="814"/>
      <c r="AO48" s="815"/>
      <c r="AP48" s="850"/>
      <c r="AQ48" s="851"/>
      <c r="AR48" s="851"/>
      <c r="AS48" s="851"/>
      <c r="AT48" s="851"/>
      <c r="AU48" s="851"/>
      <c r="AV48" s="851"/>
      <c r="AW48" s="852"/>
      <c r="AX48" s="850"/>
      <c r="AY48" s="851"/>
      <c r="AZ48" s="851"/>
      <c r="BA48" s="851"/>
      <c r="BB48" s="851"/>
      <c r="BC48" s="851"/>
      <c r="BD48" s="851"/>
      <c r="BE48" s="852"/>
      <c r="BF48" s="237"/>
      <c r="BG48" s="29"/>
      <c r="BH48" s="15"/>
      <c r="BI48" s="252"/>
      <c r="BJ48" s="79"/>
    </row>
    <row r="49" spans="1:82" s="2" customFormat="1" ht="17.25" customHeight="1">
      <c r="A49" s="856"/>
      <c r="B49" s="857"/>
      <c r="C49" s="858"/>
      <c r="D49" s="877"/>
      <c r="E49" s="878"/>
      <c r="F49" s="878"/>
      <c r="G49" s="878"/>
      <c r="H49" s="878"/>
      <c r="I49" s="878"/>
      <c r="J49" s="878"/>
      <c r="K49" s="878"/>
      <c r="L49" s="878"/>
      <c r="M49" s="878"/>
      <c r="N49" s="878"/>
      <c r="O49" s="878"/>
      <c r="P49" s="878"/>
      <c r="Q49" s="878"/>
      <c r="R49" s="878"/>
      <c r="S49" s="878"/>
      <c r="T49" s="878"/>
      <c r="U49" s="878"/>
      <c r="V49" s="878"/>
      <c r="W49" s="879"/>
      <c r="X49" s="949"/>
      <c r="Y49" s="949"/>
      <c r="Z49" s="949"/>
      <c r="AA49" s="949"/>
      <c r="AB49" s="949"/>
      <c r="AC49" s="949"/>
      <c r="AD49" s="949"/>
      <c r="AE49" s="949"/>
      <c r="AF49" s="949"/>
      <c r="AG49" s="949"/>
      <c r="AH49" s="950" t="str">
        <f>IF(AND(AP49="",AX49=""),IF(FIO="","",0),"")</f>
        <v/>
      </c>
      <c r="AI49" s="950"/>
      <c r="AJ49" s="950"/>
      <c r="AK49" s="950"/>
      <c r="AL49" s="950"/>
      <c r="AM49" s="950"/>
      <c r="AN49" s="950"/>
      <c r="AO49" s="950"/>
      <c r="AP49" s="893"/>
      <c r="AQ49" s="893"/>
      <c r="AR49" s="893"/>
      <c r="AS49" s="893"/>
      <c r="AT49" s="893"/>
      <c r="AU49" s="893"/>
      <c r="AV49" s="893"/>
      <c r="AW49" s="893"/>
      <c r="AX49" s="893"/>
      <c r="AY49" s="893"/>
      <c r="AZ49" s="893"/>
      <c r="BA49" s="893"/>
      <c r="BB49" s="893"/>
      <c r="BC49" s="893"/>
      <c r="BD49" s="893"/>
      <c r="BE49" s="893"/>
      <c r="BF49" s="237"/>
      <c r="BG49" s="29">
        <f>MAX(AH49:BE50)</f>
        <v>0</v>
      </c>
      <c r="BH49" s="253">
        <v>100</v>
      </c>
      <c r="BI49" s="253"/>
      <c r="BJ49" s="79"/>
    </row>
    <row r="50" spans="1:82" s="2" customFormat="1" ht="17.25" customHeight="1">
      <c r="A50" s="859"/>
      <c r="B50" s="860"/>
      <c r="C50" s="861"/>
      <c r="D50" s="880"/>
      <c r="E50" s="881"/>
      <c r="F50" s="881"/>
      <c r="G50" s="881"/>
      <c r="H50" s="881"/>
      <c r="I50" s="881"/>
      <c r="J50" s="881"/>
      <c r="K50" s="881"/>
      <c r="L50" s="881"/>
      <c r="M50" s="881"/>
      <c r="N50" s="881"/>
      <c r="O50" s="881"/>
      <c r="P50" s="881"/>
      <c r="Q50" s="881"/>
      <c r="R50" s="881"/>
      <c r="S50" s="881"/>
      <c r="T50" s="881"/>
      <c r="U50" s="881"/>
      <c r="V50" s="881"/>
      <c r="W50" s="882"/>
      <c r="X50" s="949"/>
      <c r="Y50" s="949"/>
      <c r="Z50" s="949"/>
      <c r="AA50" s="949"/>
      <c r="AB50" s="949"/>
      <c r="AC50" s="949"/>
      <c r="AD50" s="949"/>
      <c r="AE50" s="949"/>
      <c r="AF50" s="949"/>
      <c r="AG50" s="949"/>
      <c r="AH50" s="950"/>
      <c r="AI50" s="950"/>
      <c r="AJ50" s="950"/>
      <c r="AK50" s="950"/>
      <c r="AL50" s="950"/>
      <c r="AM50" s="950"/>
      <c r="AN50" s="950"/>
      <c r="AO50" s="950"/>
      <c r="AP50" s="893"/>
      <c r="AQ50" s="893"/>
      <c r="AR50" s="893"/>
      <c r="AS50" s="893"/>
      <c r="AT50" s="893"/>
      <c r="AU50" s="893"/>
      <c r="AV50" s="893"/>
      <c r="AW50" s="893"/>
      <c r="AX50" s="893"/>
      <c r="AY50" s="893"/>
      <c r="AZ50" s="893"/>
      <c r="BA50" s="893"/>
      <c r="BB50" s="893"/>
      <c r="BC50" s="893"/>
      <c r="BD50" s="893"/>
      <c r="BE50" s="893"/>
      <c r="BF50" s="237"/>
      <c r="BG50" s="29"/>
      <c r="BJ50" s="79"/>
    </row>
    <row r="51" spans="1:82" ht="4.5" customHeight="1">
      <c r="A51" s="820"/>
      <c r="B51" s="820"/>
      <c r="C51" s="820"/>
      <c r="D51" s="228"/>
      <c r="E51" s="228"/>
      <c r="F51" s="494"/>
      <c r="G51" s="494"/>
      <c r="H51" s="494"/>
      <c r="I51" s="494"/>
      <c r="J51" s="494"/>
      <c r="K51" s="494"/>
      <c r="L51" s="494"/>
      <c r="M51" s="494"/>
      <c r="N51" s="494"/>
      <c r="O51" s="494"/>
      <c r="P51" s="494"/>
      <c r="Q51" s="494"/>
      <c r="R51" s="494"/>
      <c r="S51" s="494"/>
      <c r="T51" s="494"/>
      <c r="U51" s="494"/>
      <c r="V51" s="494"/>
      <c r="W51" s="494"/>
      <c r="X51" s="494"/>
      <c r="Y51" s="236"/>
      <c r="Z51" s="236"/>
      <c r="AA51" s="236"/>
      <c r="AB51" s="495"/>
      <c r="AC51" s="494"/>
      <c r="AD51" s="494"/>
      <c r="AE51" s="494"/>
      <c r="AF51" s="494"/>
      <c r="AG51" s="494"/>
      <c r="AH51" s="494"/>
      <c r="AI51" s="494"/>
      <c r="AJ51" s="494"/>
      <c r="AK51" s="494"/>
      <c r="AL51" s="494"/>
      <c r="AM51" s="494"/>
      <c r="AN51" s="494"/>
      <c r="AO51" s="494"/>
      <c r="AP51" s="494"/>
      <c r="AQ51" s="494"/>
      <c r="AR51" s="494"/>
      <c r="AS51" s="494"/>
      <c r="AT51" s="494"/>
      <c r="AU51" s="494"/>
      <c r="AV51" s="494"/>
      <c r="AW51" s="494"/>
      <c r="AX51" s="494"/>
      <c r="AY51" s="494"/>
      <c r="AZ51" s="494"/>
      <c r="BA51" s="494"/>
      <c r="BB51" s="494"/>
      <c r="BC51" s="494"/>
      <c r="BD51" s="494"/>
      <c r="BE51" s="494"/>
      <c r="BF51" s="475"/>
    </row>
    <row r="52" spans="1:82" ht="24" customHeight="1">
      <c r="A52" s="948" t="s">
        <v>345</v>
      </c>
      <c r="B52" s="948"/>
      <c r="C52" s="948"/>
      <c r="D52" s="948" t="s">
        <v>797</v>
      </c>
      <c r="E52" s="948"/>
      <c r="F52" s="948"/>
      <c r="G52" s="948"/>
      <c r="H52" s="948"/>
      <c r="I52" s="948"/>
      <c r="J52" s="948"/>
      <c r="K52" s="948"/>
      <c r="L52" s="948"/>
      <c r="M52" s="948"/>
      <c r="N52" s="948"/>
      <c r="O52" s="948"/>
      <c r="P52" s="948"/>
      <c r="Q52" s="948"/>
      <c r="R52" s="948"/>
      <c r="S52" s="948"/>
      <c r="T52" s="948"/>
      <c r="U52" s="948"/>
      <c r="V52" s="948"/>
      <c r="W52" s="948"/>
      <c r="X52" s="948"/>
      <c r="Y52" s="948"/>
      <c r="Z52" s="948"/>
      <c r="AA52" s="948"/>
      <c r="AB52" s="948"/>
      <c r="AC52" s="948"/>
      <c r="AD52" s="948"/>
      <c r="AE52" s="948"/>
      <c r="AF52" s="948"/>
      <c r="AG52" s="948"/>
      <c r="AH52" s="948"/>
      <c r="AI52" s="948"/>
      <c r="AJ52" s="948"/>
      <c r="AK52" s="948"/>
      <c r="AL52" s="948"/>
      <c r="AM52" s="948"/>
      <c r="AN52" s="948"/>
      <c r="AO52" s="948"/>
      <c r="AP52" s="948"/>
      <c r="AQ52" s="948"/>
      <c r="AR52" s="948"/>
      <c r="AS52" s="948"/>
      <c r="AT52" s="948"/>
      <c r="AU52" s="948"/>
      <c r="AV52" s="948"/>
      <c r="AW52" s="948"/>
      <c r="AX52" s="948"/>
      <c r="AY52" s="948"/>
      <c r="AZ52" s="948"/>
      <c r="BA52" s="948"/>
      <c r="BB52" s="948"/>
      <c r="BC52" s="948"/>
      <c r="BD52" s="948"/>
      <c r="BE52" s="948"/>
      <c r="BF52" s="475"/>
      <c r="BG52" s="483"/>
      <c r="BH52" s="498"/>
      <c r="BI52" s="499"/>
      <c r="BJ52" s="629"/>
      <c r="BK52" s="507"/>
    </row>
    <row r="53" spans="1:82" ht="12.75" customHeight="1">
      <c r="B53" s="291" t="s">
        <v>47</v>
      </c>
      <c r="D53" s="291"/>
      <c r="E53" s="291"/>
      <c r="F53" s="291"/>
      <c r="G53" s="291"/>
      <c r="H53" s="291"/>
      <c r="I53" s="291"/>
      <c r="BF53" s="475"/>
    </row>
    <row r="54" spans="1:82" ht="12.75" customHeight="1">
      <c r="A54" s="508"/>
      <c r="B54" s="292" t="s">
        <v>363</v>
      </c>
      <c r="C54" s="1014" t="s">
        <v>836</v>
      </c>
      <c r="D54" s="1014"/>
      <c r="E54" s="1014"/>
      <c r="F54" s="1014"/>
      <c r="G54" s="1014"/>
      <c r="H54" s="1014"/>
      <c r="I54" s="1014"/>
      <c r="J54" s="1014"/>
      <c r="K54" s="1014"/>
      <c r="L54" s="1014"/>
      <c r="M54" s="1014"/>
      <c r="N54" s="1014"/>
      <c r="O54" s="1014"/>
      <c r="P54" s="1014"/>
      <c r="Q54" s="1014"/>
      <c r="R54" s="1014"/>
      <c r="S54" s="1014"/>
      <c r="T54" s="1014"/>
      <c r="U54" s="1014"/>
      <c r="V54" s="1014"/>
      <c r="W54" s="1014"/>
      <c r="X54" s="1014"/>
      <c r="Y54" s="1014"/>
      <c r="Z54" s="1014"/>
      <c r="AA54" s="1014"/>
      <c r="AB54" s="1014"/>
      <c r="AC54" s="1014"/>
      <c r="AD54" s="1014"/>
      <c r="AE54" s="1014"/>
      <c r="AF54" s="1014"/>
      <c r="AG54" s="1014"/>
      <c r="AH54" s="1014"/>
      <c r="AI54" s="1014"/>
      <c r="AJ54" s="1014"/>
      <c r="AK54" s="1014"/>
      <c r="AL54" s="1014"/>
      <c r="AM54" s="1014"/>
      <c r="AN54" s="1014"/>
      <c r="AO54" s="1014"/>
      <c r="AP54" s="1014"/>
      <c r="AQ54" s="1014"/>
      <c r="AR54" s="1014"/>
      <c r="AS54" s="1014"/>
      <c r="AT54" s="1014"/>
      <c r="AU54" s="1014"/>
      <c r="AV54" s="1014"/>
      <c r="AW54" s="1014"/>
      <c r="AX54" s="1014"/>
      <c r="AY54" s="1014"/>
      <c r="AZ54" s="1014"/>
      <c r="BA54" s="1014"/>
      <c r="BB54" s="1014"/>
      <c r="BC54" s="1014"/>
      <c r="BD54" s="1014"/>
      <c r="BE54" s="1014"/>
      <c r="BF54" s="475"/>
    </row>
    <row r="55" spans="1:82" ht="13.5">
      <c r="A55" s="508"/>
      <c r="B55" s="292"/>
      <c r="C55" s="1014"/>
      <c r="D55" s="1014"/>
      <c r="E55" s="1014"/>
      <c r="F55" s="1014"/>
      <c r="G55" s="1014"/>
      <c r="H55" s="1014"/>
      <c r="I55" s="1014"/>
      <c r="J55" s="1014"/>
      <c r="K55" s="1014"/>
      <c r="L55" s="1014"/>
      <c r="M55" s="1014"/>
      <c r="N55" s="1014"/>
      <c r="O55" s="1014"/>
      <c r="P55" s="1014"/>
      <c r="Q55" s="1014"/>
      <c r="R55" s="1014"/>
      <c r="S55" s="1014"/>
      <c r="T55" s="1014"/>
      <c r="U55" s="1014"/>
      <c r="V55" s="1014"/>
      <c r="W55" s="1014"/>
      <c r="X55" s="1014"/>
      <c r="Y55" s="1014"/>
      <c r="Z55" s="1014"/>
      <c r="AA55" s="1014"/>
      <c r="AB55" s="1014"/>
      <c r="AC55" s="1014"/>
      <c r="AD55" s="1014"/>
      <c r="AE55" s="1014"/>
      <c r="AF55" s="1014"/>
      <c r="AG55" s="1014"/>
      <c r="AH55" s="1014"/>
      <c r="AI55" s="1014"/>
      <c r="AJ55" s="1014"/>
      <c r="AK55" s="1014"/>
      <c r="AL55" s="1014"/>
      <c r="AM55" s="1014"/>
      <c r="AN55" s="1014"/>
      <c r="AO55" s="1014"/>
      <c r="AP55" s="1014"/>
      <c r="AQ55" s="1014"/>
      <c r="AR55" s="1014"/>
      <c r="AS55" s="1014"/>
      <c r="AT55" s="1014"/>
      <c r="AU55" s="1014"/>
      <c r="AV55" s="1014"/>
      <c r="AW55" s="1014"/>
      <c r="AX55" s="1014"/>
      <c r="AY55" s="1014"/>
      <c r="AZ55" s="1014"/>
      <c r="BA55" s="1014"/>
      <c r="BB55" s="1014"/>
      <c r="BC55" s="1014"/>
      <c r="BD55" s="1014"/>
      <c r="BE55" s="1014"/>
      <c r="BF55" s="475"/>
    </row>
    <row r="56" spans="1:82" ht="12.75" customHeight="1">
      <c r="A56" s="508"/>
      <c r="B56" s="292" t="s">
        <v>363</v>
      </c>
      <c r="C56" s="938" t="s">
        <v>837</v>
      </c>
      <c r="D56" s="938"/>
      <c r="E56" s="938"/>
      <c r="F56" s="938"/>
      <c r="G56" s="938"/>
      <c r="H56" s="938"/>
      <c r="I56" s="938"/>
      <c r="J56" s="938"/>
      <c r="K56" s="938"/>
      <c r="L56" s="938"/>
      <c r="M56" s="938"/>
      <c r="N56" s="938"/>
      <c r="O56" s="938"/>
      <c r="P56" s="938"/>
      <c r="Q56" s="938"/>
      <c r="R56" s="938"/>
      <c r="S56" s="938"/>
      <c r="T56" s="938"/>
      <c r="U56" s="938"/>
      <c r="V56" s="938"/>
      <c r="W56" s="938"/>
      <c r="X56" s="938"/>
      <c r="Y56" s="938"/>
      <c r="Z56" s="938"/>
      <c r="AA56" s="938"/>
      <c r="AB56" s="938"/>
      <c r="AC56" s="938"/>
      <c r="AD56" s="938"/>
      <c r="AE56" s="938"/>
      <c r="AF56" s="938"/>
      <c r="AG56" s="938"/>
      <c r="AH56" s="938"/>
      <c r="AI56" s="938"/>
      <c r="AJ56" s="938"/>
      <c r="AK56" s="938"/>
      <c r="AL56" s="938"/>
      <c r="AM56" s="938"/>
      <c r="AN56" s="938"/>
      <c r="AO56" s="938"/>
      <c r="AP56" s="938"/>
      <c r="AQ56" s="938"/>
      <c r="AR56" s="938"/>
      <c r="AS56" s="938"/>
      <c r="AT56" s="938"/>
      <c r="AU56" s="938"/>
      <c r="AV56" s="938"/>
      <c r="AW56" s="938"/>
      <c r="AX56" s="938"/>
      <c r="AY56" s="938"/>
      <c r="AZ56" s="938"/>
      <c r="BA56" s="938"/>
      <c r="BB56" s="938"/>
      <c r="BC56" s="938"/>
      <c r="BD56" s="938"/>
      <c r="BE56" s="938"/>
      <c r="BF56" s="475"/>
    </row>
    <row r="57" spans="1:82" ht="12.75" customHeight="1">
      <c r="A57" s="294"/>
      <c r="B57" s="295"/>
      <c r="C57" s="938"/>
      <c r="D57" s="938"/>
      <c r="E57" s="938"/>
      <c r="F57" s="938"/>
      <c r="G57" s="938"/>
      <c r="H57" s="938"/>
      <c r="I57" s="938"/>
      <c r="J57" s="938"/>
      <c r="K57" s="938"/>
      <c r="L57" s="938"/>
      <c r="M57" s="938"/>
      <c r="N57" s="938"/>
      <c r="O57" s="938"/>
      <c r="P57" s="938"/>
      <c r="Q57" s="938"/>
      <c r="R57" s="938"/>
      <c r="S57" s="938"/>
      <c r="T57" s="938"/>
      <c r="U57" s="938"/>
      <c r="V57" s="938"/>
      <c r="W57" s="938"/>
      <c r="X57" s="938"/>
      <c r="Y57" s="938"/>
      <c r="Z57" s="938"/>
      <c r="AA57" s="938"/>
      <c r="AB57" s="938"/>
      <c r="AC57" s="938"/>
      <c r="AD57" s="938"/>
      <c r="AE57" s="938"/>
      <c r="AF57" s="938"/>
      <c r="AG57" s="938"/>
      <c r="AH57" s="938"/>
      <c r="AI57" s="938"/>
      <c r="AJ57" s="938"/>
      <c r="AK57" s="938"/>
      <c r="AL57" s="938"/>
      <c r="AM57" s="938"/>
      <c r="AN57" s="938"/>
      <c r="AO57" s="938"/>
      <c r="AP57" s="938"/>
      <c r="AQ57" s="938"/>
      <c r="AR57" s="938"/>
      <c r="AS57" s="938"/>
      <c r="AT57" s="938"/>
      <c r="AU57" s="938"/>
      <c r="AV57" s="938"/>
      <c r="AW57" s="938"/>
      <c r="AX57" s="938"/>
      <c r="AY57" s="938"/>
      <c r="AZ57" s="938"/>
      <c r="BA57" s="938"/>
      <c r="BB57" s="938"/>
      <c r="BC57" s="938"/>
      <c r="BD57" s="938"/>
      <c r="BE57" s="938"/>
      <c r="BF57" s="475"/>
      <c r="BH57" s="483"/>
      <c r="BI57" s="483"/>
    </row>
    <row r="58" spans="1:82" ht="13.5">
      <c r="A58" s="294"/>
      <c r="B58" s="295"/>
      <c r="C58" s="938"/>
      <c r="D58" s="938"/>
      <c r="E58" s="938"/>
      <c r="F58" s="938"/>
      <c r="G58" s="938"/>
      <c r="H58" s="938"/>
      <c r="I58" s="938"/>
      <c r="J58" s="938"/>
      <c r="K58" s="938"/>
      <c r="L58" s="938"/>
      <c r="M58" s="938"/>
      <c r="N58" s="938"/>
      <c r="O58" s="938"/>
      <c r="P58" s="938"/>
      <c r="Q58" s="938"/>
      <c r="R58" s="938"/>
      <c r="S58" s="938"/>
      <c r="T58" s="938"/>
      <c r="U58" s="938"/>
      <c r="V58" s="938"/>
      <c r="W58" s="938"/>
      <c r="X58" s="938"/>
      <c r="Y58" s="938"/>
      <c r="Z58" s="938"/>
      <c r="AA58" s="938"/>
      <c r="AB58" s="938"/>
      <c r="AC58" s="938"/>
      <c r="AD58" s="938"/>
      <c r="AE58" s="938"/>
      <c r="AF58" s="938"/>
      <c r="AG58" s="938"/>
      <c r="AH58" s="938"/>
      <c r="AI58" s="938"/>
      <c r="AJ58" s="938"/>
      <c r="AK58" s="938"/>
      <c r="AL58" s="938"/>
      <c r="AM58" s="938"/>
      <c r="AN58" s="938"/>
      <c r="AO58" s="938"/>
      <c r="AP58" s="938"/>
      <c r="AQ58" s="938"/>
      <c r="AR58" s="938"/>
      <c r="AS58" s="938"/>
      <c r="AT58" s="938"/>
      <c r="AU58" s="938"/>
      <c r="AV58" s="938"/>
      <c r="AW58" s="938"/>
      <c r="AX58" s="938"/>
      <c r="AY58" s="938"/>
      <c r="AZ58" s="938"/>
      <c r="BA58" s="938"/>
      <c r="BB58" s="938"/>
      <c r="BC58" s="938"/>
      <c r="BD58" s="938"/>
      <c r="BE58" s="938"/>
      <c r="BF58" s="475"/>
      <c r="BH58" s="483"/>
      <c r="BI58" s="483"/>
    </row>
    <row r="59" spans="1:82" ht="12.75" customHeight="1">
      <c r="A59" s="816" t="s">
        <v>379</v>
      </c>
      <c r="B59" s="817"/>
      <c r="C59" s="818"/>
      <c r="D59" s="825" t="s">
        <v>349</v>
      </c>
      <c r="E59" s="826"/>
      <c r="F59" s="826"/>
      <c r="G59" s="826"/>
      <c r="H59" s="826"/>
      <c r="I59" s="826"/>
      <c r="J59" s="826"/>
      <c r="K59" s="826"/>
      <c r="L59" s="826"/>
      <c r="M59" s="826"/>
      <c r="N59" s="826"/>
      <c r="O59" s="826"/>
      <c r="P59" s="826"/>
      <c r="Q59" s="826"/>
      <c r="R59" s="826"/>
      <c r="S59" s="833" t="s">
        <v>527</v>
      </c>
      <c r="T59" s="834"/>
      <c r="U59" s="834"/>
      <c r="V59" s="834"/>
      <c r="W59" s="834"/>
      <c r="X59" s="834"/>
      <c r="Y59" s="834"/>
      <c r="Z59" s="834"/>
      <c r="AA59" s="834"/>
      <c r="AB59" s="834"/>
      <c r="AC59" s="834"/>
      <c r="AD59" s="834"/>
      <c r="AE59" s="834"/>
      <c r="AF59" s="834"/>
      <c r="AG59" s="834"/>
      <c r="AH59" s="834"/>
      <c r="AI59" s="834"/>
      <c r="AJ59" s="834"/>
      <c r="AK59" s="834"/>
      <c r="AL59" s="834"/>
      <c r="AM59" s="834"/>
      <c r="AN59" s="834"/>
      <c r="AO59" s="834"/>
      <c r="AP59" s="834"/>
      <c r="AQ59" s="834"/>
      <c r="AR59" s="834"/>
      <c r="AS59" s="834"/>
      <c r="AT59" s="834"/>
      <c r="AU59" s="834"/>
      <c r="AV59" s="834"/>
      <c r="AW59" s="834"/>
      <c r="AX59" s="834"/>
      <c r="AY59" s="834"/>
      <c r="AZ59" s="834"/>
      <c r="BA59" s="834"/>
      <c r="BB59" s="834"/>
      <c r="BC59" s="834"/>
      <c r="BD59" s="834"/>
      <c r="BE59" s="835"/>
      <c r="BF59" s="475"/>
      <c r="BH59" s="483"/>
      <c r="BI59" s="483"/>
      <c r="BJ59" s="772"/>
      <c r="BK59" s="772"/>
      <c r="BL59" s="772"/>
      <c r="BM59" s="772"/>
      <c r="BN59" s="772"/>
      <c r="BO59" s="772"/>
      <c r="BP59" s="772"/>
      <c r="BQ59" s="772"/>
      <c r="BR59" s="772"/>
      <c r="BS59" s="772"/>
      <c r="BT59" s="772"/>
      <c r="BU59" s="772"/>
      <c r="BV59" s="772"/>
      <c r="BW59" s="772"/>
      <c r="BX59" s="772"/>
      <c r="BY59" s="772"/>
      <c r="BZ59" s="772"/>
      <c r="CA59" s="772"/>
      <c r="CB59" s="772"/>
      <c r="CC59" s="772"/>
      <c r="CD59" s="772"/>
    </row>
    <row r="60" spans="1:82" ht="12.75" customHeight="1">
      <c r="A60" s="819"/>
      <c r="B60" s="820"/>
      <c r="C60" s="821"/>
      <c r="D60" s="827"/>
      <c r="E60" s="828"/>
      <c r="F60" s="828"/>
      <c r="G60" s="828"/>
      <c r="H60" s="828"/>
      <c r="I60" s="828"/>
      <c r="J60" s="828"/>
      <c r="K60" s="828"/>
      <c r="L60" s="828"/>
      <c r="M60" s="828"/>
      <c r="N60" s="828"/>
      <c r="O60" s="828"/>
      <c r="P60" s="828"/>
      <c r="Q60" s="828"/>
      <c r="R60" s="828"/>
      <c r="S60" s="960" t="s">
        <v>350</v>
      </c>
      <c r="T60" s="961"/>
      <c r="U60" s="961"/>
      <c r="V60" s="961"/>
      <c r="W60" s="961"/>
      <c r="X60" s="961"/>
      <c r="Y60" s="961"/>
      <c r="Z60" s="961"/>
      <c r="AA60" s="961"/>
      <c r="AB60" s="961"/>
      <c r="AC60" s="961"/>
      <c r="AD60" s="961"/>
      <c r="AE60" s="961"/>
      <c r="AF60" s="961"/>
      <c r="AG60" s="961"/>
      <c r="AH60" s="961"/>
      <c r="AI60" s="961"/>
      <c r="AJ60" s="961"/>
      <c r="AK60" s="961"/>
      <c r="AL60" s="961"/>
      <c r="AM60" s="961"/>
      <c r="AN60" s="961"/>
      <c r="AO60" s="961"/>
      <c r="AP60" s="961"/>
      <c r="AQ60" s="961"/>
      <c r="AR60" s="961"/>
      <c r="AS60" s="961"/>
      <c r="AT60" s="961"/>
      <c r="AU60" s="961"/>
      <c r="AV60" s="961"/>
      <c r="AW60" s="961"/>
      <c r="AX60" s="961"/>
      <c r="AY60" s="961"/>
      <c r="AZ60" s="961"/>
      <c r="BA60" s="961"/>
      <c r="BB60" s="961"/>
      <c r="BC60" s="961"/>
      <c r="BD60" s="961"/>
      <c r="BE60" s="962"/>
      <c r="BF60" s="475"/>
      <c r="BH60" s="483"/>
      <c r="BI60" s="483"/>
      <c r="BJ60" s="772"/>
      <c r="BK60" s="772"/>
      <c r="BL60" s="772"/>
      <c r="BM60" s="772"/>
      <c r="BN60" s="772"/>
      <c r="BO60" s="772"/>
      <c r="BP60" s="772"/>
      <c r="BQ60" s="772"/>
      <c r="BR60" s="772"/>
      <c r="BS60" s="772"/>
      <c r="BT60" s="772"/>
      <c r="BU60" s="772"/>
      <c r="BV60" s="772"/>
      <c r="BW60" s="772"/>
      <c r="BX60" s="772"/>
      <c r="BY60" s="772"/>
      <c r="BZ60" s="772"/>
      <c r="CA60" s="772"/>
      <c r="CB60" s="772"/>
      <c r="CC60" s="772"/>
      <c r="CD60" s="772"/>
    </row>
    <row r="61" spans="1:82" ht="12.75" customHeight="1">
      <c r="A61" s="822"/>
      <c r="B61" s="823"/>
      <c r="C61" s="824"/>
      <c r="D61" s="829"/>
      <c r="E61" s="830"/>
      <c r="F61" s="830"/>
      <c r="G61" s="830"/>
      <c r="H61" s="830"/>
      <c r="I61" s="830"/>
      <c r="J61" s="830"/>
      <c r="K61" s="830"/>
      <c r="L61" s="830"/>
      <c r="M61" s="830"/>
      <c r="N61" s="830"/>
      <c r="O61" s="830"/>
      <c r="P61" s="830"/>
      <c r="Q61" s="830"/>
      <c r="R61" s="892"/>
      <c r="S61" s="836"/>
      <c r="T61" s="837"/>
      <c r="U61" s="837"/>
      <c r="V61" s="837"/>
      <c r="W61" s="837"/>
      <c r="X61" s="837"/>
      <c r="Y61" s="837"/>
      <c r="Z61" s="837"/>
      <c r="AA61" s="837"/>
      <c r="AB61" s="837"/>
      <c r="AC61" s="837"/>
      <c r="AD61" s="837"/>
      <c r="AE61" s="837"/>
      <c r="AF61" s="837"/>
      <c r="AG61" s="837"/>
      <c r="AH61" s="837"/>
      <c r="AI61" s="837"/>
      <c r="AJ61" s="837"/>
      <c r="AK61" s="837"/>
      <c r="AL61" s="837"/>
      <c r="AM61" s="837"/>
      <c r="AN61" s="837"/>
      <c r="AO61" s="837"/>
      <c r="AP61" s="837"/>
      <c r="AQ61" s="837"/>
      <c r="AR61" s="837"/>
      <c r="AS61" s="837"/>
      <c r="AT61" s="837"/>
      <c r="AU61" s="837"/>
      <c r="AV61" s="837"/>
      <c r="AW61" s="837"/>
      <c r="AX61" s="837"/>
      <c r="AY61" s="837"/>
      <c r="AZ61" s="837"/>
      <c r="BA61" s="837"/>
      <c r="BB61" s="837"/>
      <c r="BC61" s="837"/>
      <c r="BD61" s="837"/>
      <c r="BE61" s="838"/>
      <c r="BF61" s="475"/>
      <c r="BH61" s="483"/>
      <c r="BI61" s="483"/>
      <c r="BJ61" s="772"/>
      <c r="BK61" s="772"/>
      <c r="BL61" s="772"/>
      <c r="BM61" s="772"/>
      <c r="BN61" s="772"/>
      <c r="BO61" s="772"/>
      <c r="BP61" s="772"/>
      <c r="BQ61" s="772"/>
      <c r="BR61" s="772"/>
      <c r="BS61" s="772"/>
      <c r="BT61" s="772"/>
      <c r="BU61" s="772"/>
      <c r="BV61" s="772"/>
      <c r="BW61" s="772"/>
      <c r="BX61" s="772"/>
      <c r="BY61" s="772"/>
      <c r="BZ61" s="772"/>
      <c r="CA61" s="772"/>
      <c r="CB61" s="772"/>
      <c r="CC61" s="772"/>
      <c r="CD61" s="772"/>
    </row>
    <row r="62" spans="1:82" ht="15.75" customHeight="1">
      <c r="A62" s="853" t="s">
        <v>352</v>
      </c>
      <c r="B62" s="854"/>
      <c r="C62" s="855"/>
      <c r="D62" s="939" t="s">
        <v>798</v>
      </c>
      <c r="E62" s="940"/>
      <c r="F62" s="940"/>
      <c r="G62" s="940"/>
      <c r="H62" s="940"/>
      <c r="I62" s="940"/>
      <c r="J62" s="940"/>
      <c r="K62" s="940"/>
      <c r="L62" s="940"/>
      <c r="M62" s="940"/>
      <c r="N62" s="940"/>
      <c r="O62" s="940"/>
      <c r="P62" s="940"/>
      <c r="Q62" s="940"/>
      <c r="R62" s="941"/>
      <c r="S62" s="945"/>
      <c r="T62" s="946"/>
      <c r="U62" s="946"/>
      <c r="V62" s="946"/>
      <c r="W62" s="946"/>
      <c r="X62" s="946"/>
      <c r="Y62" s="946"/>
      <c r="Z62" s="946"/>
      <c r="AA62" s="946"/>
      <c r="AB62" s="946"/>
      <c r="AC62" s="946"/>
      <c r="AD62" s="946"/>
      <c r="AE62" s="946"/>
      <c r="AF62" s="946"/>
      <c r="AG62" s="946"/>
      <c r="AH62" s="946"/>
      <c r="AI62" s="946"/>
      <c r="AJ62" s="946"/>
      <c r="AK62" s="946"/>
      <c r="AL62" s="946"/>
      <c r="AM62" s="946"/>
      <c r="AN62" s="946"/>
      <c r="AO62" s="946"/>
      <c r="AP62" s="946"/>
      <c r="AQ62" s="946"/>
      <c r="AR62" s="946"/>
      <c r="AS62" s="946"/>
      <c r="AT62" s="946"/>
      <c r="AU62" s="946"/>
      <c r="AV62" s="946"/>
      <c r="AW62" s="946"/>
      <c r="AX62" s="946"/>
      <c r="AY62" s="946"/>
      <c r="AZ62" s="946"/>
      <c r="BA62" s="946"/>
      <c r="BB62" s="946"/>
      <c r="BC62" s="946"/>
      <c r="BD62" s="946"/>
      <c r="BE62" s="947"/>
      <c r="BF62" s="475"/>
      <c r="BG62" s="598"/>
      <c r="BH62" s="483"/>
      <c r="BI62" s="483"/>
      <c r="BJ62" s="772"/>
      <c r="BK62" s="772"/>
      <c r="BL62" s="772"/>
      <c r="BM62" s="772"/>
      <c r="BN62" s="772"/>
      <c r="BO62" s="772"/>
      <c r="BP62" s="772"/>
      <c r="BQ62" s="772"/>
      <c r="BR62" s="772"/>
      <c r="BS62" s="772"/>
      <c r="BT62" s="772"/>
      <c r="BU62" s="772"/>
      <c r="BV62" s="772"/>
      <c r="BW62" s="772"/>
      <c r="BX62" s="772"/>
      <c r="BY62" s="772"/>
      <c r="BZ62" s="772"/>
      <c r="CA62" s="772"/>
      <c r="CB62" s="772"/>
      <c r="CC62" s="772"/>
      <c r="CD62" s="772"/>
    </row>
    <row r="63" spans="1:82" ht="12.75" customHeight="1">
      <c r="A63" s="856"/>
      <c r="B63" s="857"/>
      <c r="C63" s="858"/>
      <c r="D63" s="942"/>
      <c r="E63" s="943"/>
      <c r="F63" s="943"/>
      <c r="G63" s="943"/>
      <c r="H63" s="943"/>
      <c r="I63" s="943"/>
      <c r="J63" s="943"/>
      <c r="K63" s="943"/>
      <c r="L63" s="943"/>
      <c r="M63" s="943"/>
      <c r="N63" s="943"/>
      <c r="O63" s="943"/>
      <c r="P63" s="943"/>
      <c r="Q63" s="943"/>
      <c r="R63" s="944"/>
      <c r="S63" s="783" t="s">
        <v>366</v>
      </c>
      <c r="T63" s="784"/>
      <c r="U63" s="784"/>
      <c r="V63" s="784"/>
      <c r="W63" s="785"/>
      <c r="X63" s="783" t="s">
        <v>95</v>
      </c>
      <c r="Y63" s="784"/>
      <c r="Z63" s="784"/>
      <c r="AA63" s="784"/>
      <c r="AB63" s="784"/>
      <c r="AC63" s="784"/>
      <c r="AD63" s="783" t="s">
        <v>96</v>
      </c>
      <c r="AE63" s="784"/>
      <c r="AF63" s="784"/>
      <c r="AG63" s="784"/>
      <c r="AH63" s="784"/>
      <c r="AI63" s="784"/>
      <c r="AJ63" s="785"/>
      <c r="AK63" s="783" t="s">
        <v>353</v>
      </c>
      <c r="AL63" s="784"/>
      <c r="AM63" s="784"/>
      <c r="AN63" s="784"/>
      <c r="AO63" s="784"/>
      <c r="AP63" s="784"/>
      <c r="AQ63" s="785"/>
      <c r="AR63" s="783" t="s">
        <v>356</v>
      </c>
      <c r="AS63" s="784"/>
      <c r="AT63" s="784"/>
      <c r="AU63" s="784"/>
      <c r="AV63" s="784"/>
      <c r="AW63" s="784"/>
      <c r="AX63" s="784"/>
      <c r="AY63" s="784"/>
      <c r="AZ63" s="784"/>
      <c r="BA63" s="784"/>
      <c r="BB63" s="784"/>
      <c r="BC63" s="784"/>
      <c r="BD63" s="784"/>
      <c r="BE63" s="785"/>
      <c r="BF63" s="475"/>
      <c r="BG63" s="484"/>
      <c r="BH63" s="483"/>
      <c r="BI63" s="483"/>
      <c r="BJ63" s="772"/>
      <c r="BK63" s="772"/>
      <c r="BL63" s="772"/>
      <c r="BM63" s="772"/>
      <c r="BN63" s="772"/>
      <c r="BO63" s="772"/>
      <c r="BP63" s="772"/>
      <c r="BQ63" s="772"/>
      <c r="BR63" s="772"/>
      <c r="BS63" s="772"/>
      <c r="BT63" s="772"/>
      <c r="BU63" s="772"/>
      <c r="BV63" s="772"/>
      <c r="BW63" s="772"/>
      <c r="BX63" s="772"/>
      <c r="BY63" s="772"/>
      <c r="BZ63" s="772"/>
      <c r="CA63" s="772"/>
      <c r="CB63" s="772"/>
      <c r="CC63" s="772"/>
      <c r="CD63" s="772"/>
    </row>
    <row r="64" spans="1:82" ht="12.75" customHeight="1">
      <c r="A64" s="856"/>
      <c r="B64" s="857"/>
      <c r="C64" s="858"/>
      <c r="D64" s="942"/>
      <c r="E64" s="943"/>
      <c r="F64" s="943"/>
      <c r="G64" s="943"/>
      <c r="H64" s="943"/>
      <c r="I64" s="943"/>
      <c r="J64" s="943"/>
      <c r="K64" s="943"/>
      <c r="L64" s="943"/>
      <c r="M64" s="943"/>
      <c r="N64" s="943"/>
      <c r="O64" s="943"/>
      <c r="P64" s="943"/>
      <c r="Q64" s="943"/>
      <c r="R64" s="944"/>
      <c r="S64" s="786"/>
      <c r="T64" s="787"/>
      <c r="U64" s="787"/>
      <c r="V64" s="787"/>
      <c r="W64" s="788"/>
      <c r="X64" s="786"/>
      <c r="Y64" s="787"/>
      <c r="Z64" s="787"/>
      <c r="AA64" s="787"/>
      <c r="AB64" s="787"/>
      <c r="AC64" s="787"/>
      <c r="AD64" s="786"/>
      <c r="AE64" s="787"/>
      <c r="AF64" s="787"/>
      <c r="AG64" s="787"/>
      <c r="AH64" s="787"/>
      <c r="AI64" s="787"/>
      <c r="AJ64" s="788"/>
      <c r="AK64" s="786"/>
      <c r="AL64" s="787"/>
      <c r="AM64" s="787"/>
      <c r="AN64" s="787"/>
      <c r="AO64" s="787"/>
      <c r="AP64" s="787"/>
      <c r="AQ64" s="788"/>
      <c r="AR64" s="786"/>
      <c r="AS64" s="787"/>
      <c r="AT64" s="787"/>
      <c r="AU64" s="787"/>
      <c r="AV64" s="787"/>
      <c r="AW64" s="787"/>
      <c r="AX64" s="787"/>
      <c r="AY64" s="787"/>
      <c r="AZ64" s="787"/>
      <c r="BA64" s="787"/>
      <c r="BB64" s="787"/>
      <c r="BC64" s="787"/>
      <c r="BD64" s="787"/>
      <c r="BE64" s="788"/>
      <c r="BF64" s="475"/>
      <c r="BH64" s="483"/>
      <c r="BI64" s="483"/>
      <c r="BJ64" s="772"/>
      <c r="BK64" s="772"/>
      <c r="BL64" s="772"/>
      <c r="BM64" s="772"/>
      <c r="BN64" s="772"/>
      <c r="BO64" s="772"/>
      <c r="BP64" s="772"/>
      <c r="BQ64" s="772"/>
      <c r="BR64" s="772"/>
      <c r="BS64" s="772"/>
      <c r="BT64" s="772"/>
      <c r="BU64" s="772"/>
      <c r="BV64" s="772"/>
      <c r="BW64" s="772"/>
      <c r="BX64" s="772"/>
      <c r="BY64" s="772"/>
      <c r="BZ64" s="772"/>
      <c r="CA64" s="772"/>
      <c r="CB64" s="772"/>
      <c r="CC64" s="772"/>
      <c r="CD64" s="772"/>
    </row>
    <row r="65" spans="1:82" ht="41.25" customHeight="1">
      <c r="A65" s="856"/>
      <c r="B65" s="857"/>
      <c r="C65" s="858"/>
      <c r="D65" s="942"/>
      <c r="E65" s="943"/>
      <c r="F65" s="943"/>
      <c r="G65" s="943"/>
      <c r="H65" s="943"/>
      <c r="I65" s="943"/>
      <c r="J65" s="943"/>
      <c r="K65" s="943"/>
      <c r="L65" s="943"/>
      <c r="M65" s="943"/>
      <c r="N65" s="943"/>
      <c r="O65" s="943"/>
      <c r="P65" s="943"/>
      <c r="Q65" s="943"/>
      <c r="R65" s="944"/>
      <c r="S65" s="1"/>
      <c r="T65" s="7"/>
      <c r="U65" s="7"/>
      <c r="V65" s="7"/>
      <c r="W65" s="6"/>
      <c r="X65" s="789" t="s">
        <v>800</v>
      </c>
      <c r="Y65" s="790"/>
      <c r="Z65" s="790"/>
      <c r="AA65" s="790"/>
      <c r="AB65" s="790"/>
      <c r="AC65" s="791"/>
      <c r="AD65" s="789" t="s">
        <v>801</v>
      </c>
      <c r="AE65" s="790"/>
      <c r="AF65" s="790"/>
      <c r="AG65" s="790"/>
      <c r="AH65" s="790"/>
      <c r="AI65" s="790"/>
      <c r="AJ65" s="791"/>
      <c r="AK65" s="789" t="s">
        <v>802</v>
      </c>
      <c r="AL65" s="790"/>
      <c r="AM65" s="790"/>
      <c r="AN65" s="790"/>
      <c r="AO65" s="790"/>
      <c r="AP65" s="790"/>
      <c r="AQ65" s="791"/>
      <c r="AR65" s="798" t="s">
        <v>803</v>
      </c>
      <c r="AS65" s="799"/>
      <c r="AT65" s="799"/>
      <c r="AU65" s="799"/>
      <c r="AV65" s="799"/>
      <c r="AW65" s="799"/>
      <c r="AX65" s="799"/>
      <c r="AY65" s="799"/>
      <c r="AZ65" s="799"/>
      <c r="BA65" s="799"/>
      <c r="BB65" s="799"/>
      <c r="BC65" s="799"/>
      <c r="BD65" s="799"/>
      <c r="BE65" s="800"/>
      <c r="BF65" s="475"/>
      <c r="BH65" s="483"/>
      <c r="BI65" s="483"/>
      <c r="BJ65" s="772"/>
      <c r="BK65" s="772"/>
      <c r="BL65" s="772"/>
      <c r="BM65" s="772"/>
      <c r="BN65" s="772"/>
      <c r="BO65" s="772"/>
      <c r="BP65" s="772"/>
      <c r="BQ65" s="772"/>
      <c r="BR65" s="772"/>
      <c r="BS65" s="772"/>
      <c r="BT65" s="772"/>
      <c r="BU65" s="772"/>
      <c r="BV65" s="772"/>
      <c r="BW65" s="772"/>
      <c r="BX65" s="772"/>
      <c r="BY65" s="772"/>
      <c r="BZ65" s="772"/>
      <c r="CA65" s="772"/>
      <c r="CB65" s="772"/>
      <c r="CC65" s="772"/>
      <c r="CD65" s="772"/>
    </row>
    <row r="66" spans="1:82" ht="12.75" customHeight="1">
      <c r="A66" s="856"/>
      <c r="B66" s="857"/>
      <c r="C66" s="858"/>
      <c r="D66" s="877" t="s">
        <v>799</v>
      </c>
      <c r="E66" s="878"/>
      <c r="F66" s="878"/>
      <c r="G66" s="878"/>
      <c r="H66" s="878"/>
      <c r="I66" s="878"/>
      <c r="J66" s="878"/>
      <c r="K66" s="878"/>
      <c r="L66" s="878"/>
      <c r="M66" s="878"/>
      <c r="N66" s="878"/>
      <c r="O66" s="878"/>
      <c r="P66" s="878"/>
      <c r="Q66" s="878"/>
      <c r="R66" s="879"/>
      <c r="S66" s="786"/>
      <c r="T66" s="787"/>
      <c r="U66" s="787"/>
      <c r="V66" s="787"/>
      <c r="W66" s="788"/>
      <c r="X66" s="789"/>
      <c r="Y66" s="790"/>
      <c r="Z66" s="790"/>
      <c r="AA66" s="790"/>
      <c r="AB66" s="790"/>
      <c r="AC66" s="791"/>
      <c r="AD66" s="789"/>
      <c r="AE66" s="790"/>
      <c r="AF66" s="790"/>
      <c r="AG66" s="790"/>
      <c r="AH66" s="790"/>
      <c r="AI66" s="790"/>
      <c r="AJ66" s="791"/>
      <c r="AK66" s="789"/>
      <c r="AL66" s="790"/>
      <c r="AM66" s="790"/>
      <c r="AN66" s="790"/>
      <c r="AO66" s="790"/>
      <c r="AP66" s="790"/>
      <c r="AQ66" s="791"/>
      <c r="AR66" s="798"/>
      <c r="AS66" s="799"/>
      <c r="AT66" s="799"/>
      <c r="AU66" s="799"/>
      <c r="AV66" s="799"/>
      <c r="AW66" s="799"/>
      <c r="AX66" s="799"/>
      <c r="AY66" s="799"/>
      <c r="AZ66" s="799"/>
      <c r="BA66" s="799"/>
      <c r="BB66" s="799"/>
      <c r="BC66" s="799"/>
      <c r="BD66" s="799"/>
      <c r="BE66" s="800"/>
      <c r="BF66" s="475"/>
      <c r="BH66" s="483"/>
      <c r="BI66" s="483"/>
      <c r="BJ66" s="772"/>
      <c r="BK66" s="772"/>
      <c r="BL66" s="772"/>
      <c r="BM66" s="772"/>
      <c r="BN66" s="772"/>
      <c r="BO66" s="772"/>
      <c r="BP66" s="772"/>
      <c r="BQ66" s="772"/>
      <c r="BR66" s="772"/>
      <c r="BS66" s="772"/>
      <c r="BT66" s="772"/>
      <c r="BU66" s="772"/>
      <c r="BV66" s="772"/>
      <c r="BW66" s="772"/>
      <c r="BX66" s="772"/>
      <c r="BY66" s="772"/>
      <c r="BZ66" s="772"/>
      <c r="CA66" s="772"/>
      <c r="CB66" s="772"/>
      <c r="CC66" s="772"/>
      <c r="CD66" s="772"/>
    </row>
    <row r="67" spans="1:82" ht="65.25" customHeight="1">
      <c r="A67" s="856"/>
      <c r="B67" s="857"/>
      <c r="C67" s="858"/>
      <c r="D67" s="877"/>
      <c r="E67" s="878"/>
      <c r="F67" s="878"/>
      <c r="G67" s="878"/>
      <c r="H67" s="878"/>
      <c r="I67" s="878"/>
      <c r="J67" s="878"/>
      <c r="K67" s="878"/>
      <c r="L67" s="878"/>
      <c r="M67" s="878"/>
      <c r="N67" s="878"/>
      <c r="O67" s="878"/>
      <c r="P67" s="878"/>
      <c r="Q67" s="878"/>
      <c r="R67" s="879"/>
      <c r="S67" s="795" t="s">
        <v>741</v>
      </c>
      <c r="T67" s="796"/>
      <c r="U67" s="796"/>
      <c r="V67" s="796"/>
      <c r="W67" s="797"/>
      <c r="X67" s="792"/>
      <c r="Y67" s="793"/>
      <c r="Z67" s="793"/>
      <c r="AA67" s="793"/>
      <c r="AB67" s="793"/>
      <c r="AC67" s="794"/>
      <c r="AD67" s="792"/>
      <c r="AE67" s="793"/>
      <c r="AF67" s="793"/>
      <c r="AG67" s="793"/>
      <c r="AH67" s="793"/>
      <c r="AI67" s="793"/>
      <c r="AJ67" s="794"/>
      <c r="AK67" s="792"/>
      <c r="AL67" s="793"/>
      <c r="AM67" s="793"/>
      <c r="AN67" s="793"/>
      <c r="AO67" s="793"/>
      <c r="AP67" s="793"/>
      <c r="AQ67" s="794"/>
      <c r="AR67" s="792"/>
      <c r="AS67" s="793"/>
      <c r="AT67" s="793"/>
      <c r="AU67" s="793"/>
      <c r="AV67" s="793"/>
      <c r="AW67" s="793"/>
      <c r="AX67" s="793"/>
      <c r="AY67" s="793"/>
      <c r="AZ67" s="793"/>
      <c r="BA67" s="793"/>
      <c r="BB67" s="793"/>
      <c r="BC67" s="793"/>
      <c r="BD67" s="793"/>
      <c r="BE67" s="794"/>
      <c r="BF67" s="475"/>
      <c r="BH67" s="500"/>
      <c r="BI67" s="501"/>
      <c r="BJ67" s="772"/>
      <c r="BK67" s="772"/>
      <c r="BL67" s="772"/>
      <c r="BM67" s="772"/>
      <c r="BN67" s="772"/>
      <c r="BO67" s="772"/>
      <c r="BP67" s="772"/>
      <c r="BQ67" s="772"/>
      <c r="BR67" s="772"/>
      <c r="BS67" s="772"/>
      <c r="BT67" s="772"/>
      <c r="BU67" s="772"/>
      <c r="BV67" s="772"/>
      <c r="BW67" s="772"/>
      <c r="BX67" s="772"/>
      <c r="BY67" s="772"/>
      <c r="BZ67" s="772"/>
      <c r="CA67" s="772"/>
      <c r="CB67" s="772"/>
      <c r="CC67" s="772"/>
      <c r="CD67" s="772"/>
    </row>
    <row r="68" spans="1:82" ht="12.75" customHeight="1">
      <c r="A68" s="856"/>
      <c r="B68" s="857"/>
      <c r="C68" s="858"/>
      <c r="D68" s="877"/>
      <c r="E68" s="878"/>
      <c r="F68" s="878"/>
      <c r="G68" s="878"/>
      <c r="H68" s="878"/>
      <c r="I68" s="878"/>
      <c r="J68" s="878"/>
      <c r="K68" s="878"/>
      <c r="L68" s="878"/>
      <c r="M68" s="878"/>
      <c r="N68" s="878"/>
      <c r="O68" s="878"/>
      <c r="P68" s="878"/>
      <c r="Q68" s="878"/>
      <c r="R68" s="879"/>
      <c r="S68" s="773" t="str">
        <f>IF(AND(X68="",AD68="",AK68="",AR68=""),IF(FIO="","",0),"")</f>
        <v/>
      </c>
      <c r="T68" s="774"/>
      <c r="U68" s="774"/>
      <c r="V68" s="774"/>
      <c r="W68" s="775"/>
      <c r="X68" s="779"/>
      <c r="Y68" s="779"/>
      <c r="Z68" s="779"/>
      <c r="AA68" s="779"/>
      <c r="AB68" s="779"/>
      <c r="AC68" s="780"/>
      <c r="AD68" s="771"/>
      <c r="AE68" s="771"/>
      <c r="AF68" s="771"/>
      <c r="AG68" s="771"/>
      <c r="AH68" s="771"/>
      <c r="AI68" s="771"/>
      <c r="AJ68" s="771"/>
      <c r="AK68" s="801"/>
      <c r="AL68" s="802"/>
      <c r="AM68" s="802"/>
      <c r="AN68" s="802"/>
      <c r="AO68" s="802"/>
      <c r="AP68" s="802"/>
      <c r="AQ68" s="803"/>
      <c r="AR68" s="801"/>
      <c r="AS68" s="802"/>
      <c r="AT68" s="802"/>
      <c r="AU68" s="802"/>
      <c r="AV68" s="802"/>
      <c r="AW68" s="802"/>
      <c r="AX68" s="802"/>
      <c r="AY68" s="802"/>
      <c r="AZ68" s="802"/>
      <c r="BA68" s="802"/>
      <c r="BB68" s="802"/>
      <c r="BC68" s="802"/>
      <c r="BD68" s="802"/>
      <c r="BE68" s="803"/>
      <c r="BF68" s="475"/>
      <c r="BG68" s="496">
        <f>SUM(S68:BE69)</f>
        <v>0</v>
      </c>
      <c r="BH68" s="502">
        <v>350</v>
      </c>
      <c r="BI68" s="618"/>
      <c r="BJ68" s="48"/>
      <c r="BK68" s="48"/>
      <c r="BL68" s="48"/>
      <c r="BM68" s="48"/>
      <c r="BN68" s="48"/>
      <c r="BO68" s="48"/>
      <c r="BP68" s="48"/>
      <c r="BQ68" s="790"/>
      <c r="BR68" s="790"/>
      <c r="BS68" s="790"/>
      <c r="BT68" s="790"/>
      <c r="BU68" s="790"/>
      <c r="BV68" s="790"/>
      <c r="BW68" s="790"/>
      <c r="BX68" s="494"/>
      <c r="BY68" s="494"/>
      <c r="BZ68" s="494"/>
    </row>
    <row r="69" spans="1:82" ht="12.75" customHeight="1">
      <c r="A69" s="856"/>
      <c r="B69" s="857"/>
      <c r="C69" s="858"/>
      <c r="D69" s="877"/>
      <c r="E69" s="878"/>
      <c r="F69" s="878"/>
      <c r="G69" s="878"/>
      <c r="H69" s="878"/>
      <c r="I69" s="878"/>
      <c r="J69" s="878"/>
      <c r="K69" s="878"/>
      <c r="L69" s="878"/>
      <c r="M69" s="878"/>
      <c r="N69" s="878"/>
      <c r="O69" s="878"/>
      <c r="P69" s="878"/>
      <c r="Q69" s="878"/>
      <c r="R69" s="879"/>
      <c r="S69" s="776"/>
      <c r="T69" s="777"/>
      <c r="U69" s="777"/>
      <c r="V69" s="777"/>
      <c r="W69" s="778"/>
      <c r="X69" s="781"/>
      <c r="Y69" s="781"/>
      <c r="Z69" s="781"/>
      <c r="AA69" s="781"/>
      <c r="AB69" s="781"/>
      <c r="AC69" s="782"/>
      <c r="AD69" s="771"/>
      <c r="AE69" s="771"/>
      <c r="AF69" s="771"/>
      <c r="AG69" s="771"/>
      <c r="AH69" s="771"/>
      <c r="AI69" s="771"/>
      <c r="AJ69" s="771"/>
      <c r="AK69" s="804"/>
      <c r="AL69" s="805"/>
      <c r="AM69" s="805"/>
      <c r="AN69" s="805"/>
      <c r="AO69" s="805"/>
      <c r="AP69" s="805"/>
      <c r="AQ69" s="806"/>
      <c r="AR69" s="804"/>
      <c r="AS69" s="805"/>
      <c r="AT69" s="805"/>
      <c r="AU69" s="805"/>
      <c r="AV69" s="805"/>
      <c r="AW69" s="805"/>
      <c r="AX69" s="805"/>
      <c r="AY69" s="805"/>
      <c r="AZ69" s="805"/>
      <c r="BA69" s="805"/>
      <c r="BB69" s="805"/>
      <c r="BC69" s="805"/>
      <c r="BD69" s="805"/>
      <c r="BE69" s="806"/>
      <c r="BF69" s="475"/>
      <c r="BH69" s="483"/>
      <c r="BI69" s="483"/>
      <c r="BJ69" s="48"/>
      <c r="BK69" s="48"/>
      <c r="BL69" s="48"/>
      <c r="BM69" s="48"/>
      <c r="BN69" s="48"/>
      <c r="BO69" s="48"/>
      <c r="BP69" s="48"/>
      <c r="BQ69" s="790"/>
      <c r="BR69" s="790"/>
      <c r="BS69" s="790"/>
      <c r="BT69" s="790"/>
      <c r="BU69" s="790"/>
      <c r="BV69" s="790"/>
      <c r="BW69" s="790"/>
      <c r="BX69" s="494"/>
      <c r="BY69" s="494"/>
      <c r="BZ69" s="494"/>
    </row>
    <row r="70" spans="1:82" s="2" customFormat="1" ht="15">
      <c r="A70" s="1147" t="s">
        <v>354</v>
      </c>
      <c r="B70" s="1147"/>
      <c r="C70" s="1148"/>
      <c r="D70" s="939" t="s">
        <v>804</v>
      </c>
      <c r="E70" s="940"/>
      <c r="F70" s="940"/>
      <c r="G70" s="940"/>
      <c r="H70" s="940"/>
      <c r="I70" s="940"/>
      <c r="J70" s="940"/>
      <c r="K70" s="940"/>
      <c r="L70" s="940"/>
      <c r="M70" s="940"/>
      <c r="N70" s="940"/>
      <c r="O70" s="940"/>
      <c r="P70" s="940"/>
      <c r="Q70" s="940"/>
      <c r="R70" s="941"/>
      <c r="S70" s="783" t="s">
        <v>366</v>
      </c>
      <c r="T70" s="784"/>
      <c r="U70" s="784"/>
      <c r="V70" s="784"/>
      <c r="W70" s="784"/>
      <c r="X70" s="784"/>
      <c r="Y70" s="784"/>
      <c r="Z70" s="784"/>
      <c r="AA70" s="784"/>
      <c r="AB70" s="784"/>
      <c r="AC70" s="785"/>
      <c r="AD70" s="592"/>
      <c r="AE70" s="593"/>
      <c r="AF70" s="593"/>
      <c r="AG70" s="593"/>
      <c r="AH70" s="593"/>
      <c r="AI70" s="593"/>
      <c r="AJ70" s="594"/>
      <c r="AK70" s="592"/>
      <c r="AL70" s="593"/>
      <c r="AM70" s="593"/>
      <c r="AN70" s="593"/>
      <c r="AO70" s="593"/>
      <c r="AP70" s="593"/>
      <c r="AQ70" s="594"/>
      <c r="AR70" s="592"/>
      <c r="AS70" s="593"/>
      <c r="AT70" s="593"/>
      <c r="AU70" s="593"/>
      <c r="AV70" s="593"/>
      <c r="AW70" s="593"/>
      <c r="AX70" s="594"/>
      <c r="AY70" s="592"/>
      <c r="AZ70" s="593"/>
      <c r="BA70" s="593"/>
      <c r="BB70" s="593"/>
      <c r="BC70" s="593"/>
      <c r="BD70" s="593"/>
      <c r="BE70" s="594"/>
      <c r="BF70" s="237"/>
      <c r="BG70" s="595"/>
      <c r="BJ70" s="79"/>
      <c r="BP70" s="8"/>
      <c r="BQ70" s="336"/>
      <c r="BR70" s="336"/>
      <c r="BS70" s="336"/>
      <c r="BT70" s="336"/>
      <c r="BU70" s="336"/>
      <c r="BV70" s="336"/>
      <c r="BW70" s="336"/>
      <c r="BX70" s="8"/>
      <c r="BY70" s="8"/>
      <c r="BZ70" s="8"/>
    </row>
    <row r="71" spans="1:82" s="2" customFormat="1" ht="12.75" customHeight="1">
      <c r="A71" s="1149"/>
      <c r="B71" s="1149"/>
      <c r="C71" s="1150"/>
      <c r="D71" s="942"/>
      <c r="E71" s="943"/>
      <c r="F71" s="943"/>
      <c r="G71" s="943"/>
      <c r="H71" s="943"/>
      <c r="I71" s="943"/>
      <c r="J71" s="943"/>
      <c r="K71" s="943"/>
      <c r="L71" s="943"/>
      <c r="M71" s="943"/>
      <c r="N71" s="943"/>
      <c r="O71" s="943"/>
      <c r="P71" s="943"/>
      <c r="Q71" s="943"/>
      <c r="R71" s="944"/>
      <c r="S71" s="786"/>
      <c r="T71" s="787"/>
      <c r="U71" s="787"/>
      <c r="V71" s="787"/>
      <c r="W71" s="787"/>
      <c r="X71" s="787"/>
      <c r="Y71" s="787"/>
      <c r="Z71" s="787"/>
      <c r="AA71" s="787"/>
      <c r="AB71" s="787"/>
      <c r="AC71" s="788"/>
      <c r="AD71" s="786" t="s">
        <v>96</v>
      </c>
      <c r="AE71" s="787"/>
      <c r="AF71" s="787"/>
      <c r="AG71" s="787"/>
      <c r="AH71" s="787"/>
      <c r="AI71" s="787"/>
      <c r="AJ71" s="788"/>
      <c r="AK71" s="787" t="s">
        <v>353</v>
      </c>
      <c r="AL71" s="787"/>
      <c r="AM71" s="787"/>
      <c r="AN71" s="787"/>
      <c r="AO71" s="787"/>
      <c r="AP71" s="787"/>
      <c r="AQ71" s="787"/>
      <c r="AR71" s="786" t="s">
        <v>356</v>
      </c>
      <c r="AS71" s="787"/>
      <c r="AT71" s="787"/>
      <c r="AU71" s="787"/>
      <c r="AV71" s="787"/>
      <c r="AW71" s="787"/>
      <c r="AX71" s="788"/>
      <c r="AY71" s="786" t="s">
        <v>94</v>
      </c>
      <c r="AZ71" s="787"/>
      <c r="BA71" s="787"/>
      <c r="BB71" s="787"/>
      <c r="BC71" s="787"/>
      <c r="BD71" s="787"/>
      <c r="BE71" s="788"/>
      <c r="BF71" s="237"/>
      <c r="BG71" s="207"/>
      <c r="BJ71" s="79"/>
      <c r="BP71" s="8"/>
      <c r="BQ71" s="1145"/>
      <c r="BR71" s="1146"/>
      <c r="BS71" s="1146"/>
      <c r="BT71" s="1146"/>
      <c r="BU71" s="1146"/>
      <c r="BV71" s="1146"/>
      <c r="BW71" s="1146"/>
      <c r="BX71" s="8"/>
      <c r="BY71" s="8"/>
      <c r="BZ71" s="8"/>
    </row>
    <row r="72" spans="1:82" s="2" customFormat="1" ht="12.75" customHeight="1">
      <c r="A72" s="1149"/>
      <c r="B72" s="1149"/>
      <c r="C72" s="1150"/>
      <c r="D72" s="942"/>
      <c r="E72" s="943"/>
      <c r="F72" s="943"/>
      <c r="G72" s="943"/>
      <c r="H72" s="943"/>
      <c r="I72" s="943"/>
      <c r="J72" s="943"/>
      <c r="K72" s="943"/>
      <c r="L72" s="943"/>
      <c r="M72" s="943"/>
      <c r="N72" s="943"/>
      <c r="O72" s="943"/>
      <c r="P72" s="943"/>
      <c r="Q72" s="943"/>
      <c r="R72" s="944"/>
      <c r="S72" s="786"/>
      <c r="T72" s="787"/>
      <c r="U72" s="787"/>
      <c r="V72" s="787"/>
      <c r="W72" s="787"/>
      <c r="X72" s="787"/>
      <c r="Y72" s="787"/>
      <c r="Z72" s="787"/>
      <c r="AA72" s="787"/>
      <c r="AB72" s="787"/>
      <c r="AC72" s="788"/>
      <c r="AD72" s="786"/>
      <c r="AE72" s="787"/>
      <c r="AF72" s="787"/>
      <c r="AG72" s="787"/>
      <c r="AH72" s="787"/>
      <c r="AI72" s="787"/>
      <c r="AJ72" s="788"/>
      <c r="AK72" s="787"/>
      <c r="AL72" s="787"/>
      <c r="AM72" s="787"/>
      <c r="AN72" s="787"/>
      <c r="AO72" s="787"/>
      <c r="AP72" s="787"/>
      <c r="AQ72" s="787"/>
      <c r="AR72" s="786"/>
      <c r="AS72" s="787"/>
      <c r="AT72" s="787"/>
      <c r="AU72" s="787"/>
      <c r="AV72" s="787"/>
      <c r="AW72" s="787"/>
      <c r="AX72" s="788"/>
      <c r="AY72" s="786"/>
      <c r="AZ72" s="787"/>
      <c r="BA72" s="787"/>
      <c r="BB72" s="787"/>
      <c r="BC72" s="787"/>
      <c r="BD72" s="787"/>
      <c r="BE72" s="788"/>
      <c r="BF72" s="237"/>
      <c r="BG72" s="29"/>
      <c r="BJ72" s="79"/>
      <c r="BP72" s="8"/>
      <c r="BQ72" s="1146"/>
      <c r="BR72" s="1146"/>
      <c r="BS72" s="1146"/>
      <c r="BT72" s="1146"/>
      <c r="BU72" s="1146"/>
      <c r="BV72" s="1146"/>
      <c r="BW72" s="1146"/>
      <c r="BX72" s="8"/>
      <c r="BY72" s="8"/>
      <c r="BZ72" s="8"/>
    </row>
    <row r="73" spans="1:82" s="2" customFormat="1" ht="52.5" customHeight="1">
      <c r="A73" s="1149"/>
      <c r="B73" s="1149"/>
      <c r="C73" s="1150"/>
      <c r="D73" s="942"/>
      <c r="E73" s="943"/>
      <c r="F73" s="943"/>
      <c r="G73" s="943"/>
      <c r="H73" s="943"/>
      <c r="I73" s="943"/>
      <c r="J73" s="943"/>
      <c r="K73" s="943"/>
      <c r="L73" s="943"/>
      <c r="M73" s="943"/>
      <c r="N73" s="943"/>
      <c r="O73" s="943"/>
      <c r="P73" s="943"/>
      <c r="Q73" s="943"/>
      <c r="R73" s="944"/>
      <c r="S73" s="786"/>
      <c r="T73" s="787"/>
      <c r="U73" s="787"/>
      <c r="V73" s="787"/>
      <c r="W73" s="787"/>
      <c r="X73" s="787"/>
      <c r="Y73" s="787"/>
      <c r="Z73" s="787"/>
      <c r="AA73" s="787"/>
      <c r="AB73" s="787"/>
      <c r="AC73" s="788"/>
      <c r="AD73" s="798" t="s">
        <v>411</v>
      </c>
      <c r="AE73" s="799"/>
      <c r="AF73" s="799"/>
      <c r="AG73" s="799"/>
      <c r="AH73" s="799"/>
      <c r="AI73" s="799"/>
      <c r="AJ73" s="800"/>
      <c r="AK73" s="799" t="s">
        <v>411</v>
      </c>
      <c r="AL73" s="799"/>
      <c r="AM73" s="799"/>
      <c r="AN73" s="799"/>
      <c r="AO73" s="799"/>
      <c r="AP73" s="799"/>
      <c r="AQ73" s="799"/>
      <c r="AR73" s="798" t="s">
        <v>411</v>
      </c>
      <c r="AS73" s="799"/>
      <c r="AT73" s="799"/>
      <c r="AU73" s="799"/>
      <c r="AV73" s="799"/>
      <c r="AW73" s="799"/>
      <c r="AX73" s="800"/>
      <c r="AY73" s="798" t="s">
        <v>411</v>
      </c>
      <c r="AZ73" s="799"/>
      <c r="BA73" s="799"/>
      <c r="BB73" s="799"/>
      <c r="BC73" s="799"/>
      <c r="BD73" s="799"/>
      <c r="BE73" s="800"/>
      <c r="BF73" s="237"/>
      <c r="BG73" s="29"/>
      <c r="BJ73" s="79"/>
      <c r="BP73" s="8"/>
      <c r="BQ73" s="1146"/>
      <c r="BR73" s="1146"/>
      <c r="BS73" s="1146"/>
      <c r="BT73" s="1146"/>
      <c r="BU73" s="1146"/>
      <c r="BV73" s="1146"/>
      <c r="BW73" s="1146"/>
      <c r="BX73" s="8"/>
      <c r="BY73" s="8"/>
      <c r="BZ73" s="8"/>
    </row>
    <row r="74" spans="1:82" s="2" customFormat="1" ht="12.75" customHeight="1">
      <c r="A74" s="1149"/>
      <c r="B74" s="1149"/>
      <c r="C74" s="1150"/>
      <c r="D74" s="1061" t="s">
        <v>757</v>
      </c>
      <c r="E74" s="1062"/>
      <c r="F74" s="1062"/>
      <c r="G74" s="1062"/>
      <c r="H74" s="1062"/>
      <c r="I74" s="1062"/>
      <c r="J74" s="1062"/>
      <c r="K74" s="1062"/>
      <c r="L74" s="1062"/>
      <c r="M74" s="1062"/>
      <c r="N74" s="1062"/>
      <c r="O74" s="1062"/>
      <c r="P74" s="1062"/>
      <c r="Q74" s="1062"/>
      <c r="R74" s="1063"/>
      <c r="S74" s="786"/>
      <c r="T74" s="787"/>
      <c r="U74" s="787"/>
      <c r="V74" s="787"/>
      <c r="W74" s="787"/>
      <c r="X74" s="787"/>
      <c r="Y74" s="787"/>
      <c r="Z74" s="787"/>
      <c r="AA74" s="787"/>
      <c r="AB74" s="787"/>
      <c r="AC74" s="788"/>
      <c r="AD74" s="798"/>
      <c r="AE74" s="799"/>
      <c r="AF74" s="799"/>
      <c r="AG74" s="799"/>
      <c r="AH74" s="799"/>
      <c r="AI74" s="799"/>
      <c r="AJ74" s="800"/>
      <c r="AK74" s="799"/>
      <c r="AL74" s="799"/>
      <c r="AM74" s="799"/>
      <c r="AN74" s="799"/>
      <c r="AO74" s="799"/>
      <c r="AP74" s="799"/>
      <c r="AQ74" s="799"/>
      <c r="AR74" s="798"/>
      <c r="AS74" s="799"/>
      <c r="AT74" s="799"/>
      <c r="AU74" s="799"/>
      <c r="AV74" s="799"/>
      <c r="AW74" s="799"/>
      <c r="AX74" s="800"/>
      <c r="AY74" s="798"/>
      <c r="AZ74" s="799"/>
      <c r="BA74" s="799"/>
      <c r="BB74" s="799"/>
      <c r="BC74" s="799"/>
      <c r="BD74" s="799"/>
      <c r="BE74" s="800"/>
      <c r="BF74" s="237"/>
      <c r="BG74" s="29"/>
      <c r="BJ74" s="79"/>
      <c r="BP74" s="8"/>
      <c r="BQ74" s="1146"/>
      <c r="BR74" s="1146"/>
      <c r="BS74" s="1146"/>
      <c r="BT74" s="1146"/>
      <c r="BU74" s="1146"/>
      <c r="BV74" s="1146"/>
      <c r="BW74" s="1146"/>
      <c r="BX74" s="8"/>
      <c r="BY74" s="8"/>
      <c r="BZ74" s="8"/>
    </row>
    <row r="75" spans="1:82" s="2" customFormat="1" ht="88.5" customHeight="1">
      <c r="A75" s="1149"/>
      <c r="B75" s="1149"/>
      <c r="C75" s="1150"/>
      <c r="D75" s="1064"/>
      <c r="E75" s="1062"/>
      <c r="F75" s="1062"/>
      <c r="G75" s="1062"/>
      <c r="H75" s="1062"/>
      <c r="I75" s="1062"/>
      <c r="J75" s="1062"/>
      <c r="K75" s="1062"/>
      <c r="L75" s="1062"/>
      <c r="M75" s="1062"/>
      <c r="N75" s="1062"/>
      <c r="O75" s="1062"/>
      <c r="P75" s="1062"/>
      <c r="Q75" s="1062"/>
      <c r="R75" s="1063"/>
      <c r="S75" s="795"/>
      <c r="T75" s="796"/>
      <c r="U75" s="796"/>
      <c r="V75" s="796"/>
      <c r="W75" s="796"/>
      <c r="X75" s="796"/>
      <c r="Y75" s="796"/>
      <c r="Z75" s="796"/>
      <c r="AA75" s="796"/>
      <c r="AB75" s="796"/>
      <c r="AC75" s="797"/>
      <c r="AD75" s="792" t="s">
        <v>754</v>
      </c>
      <c r="AE75" s="793"/>
      <c r="AF75" s="793"/>
      <c r="AG75" s="793"/>
      <c r="AH75" s="793"/>
      <c r="AI75" s="793"/>
      <c r="AJ75" s="794"/>
      <c r="AK75" s="793" t="s">
        <v>696</v>
      </c>
      <c r="AL75" s="793"/>
      <c r="AM75" s="793"/>
      <c r="AN75" s="793"/>
      <c r="AO75" s="793"/>
      <c r="AP75" s="793"/>
      <c r="AQ75" s="793"/>
      <c r="AR75" s="792" t="s">
        <v>755</v>
      </c>
      <c r="AS75" s="793"/>
      <c r="AT75" s="793"/>
      <c r="AU75" s="793"/>
      <c r="AV75" s="793"/>
      <c r="AW75" s="793"/>
      <c r="AX75" s="794"/>
      <c r="AY75" s="792" t="s">
        <v>756</v>
      </c>
      <c r="AZ75" s="793"/>
      <c r="BA75" s="793"/>
      <c r="BB75" s="793"/>
      <c r="BC75" s="793"/>
      <c r="BD75" s="793"/>
      <c r="BE75" s="794"/>
      <c r="BF75" s="237"/>
      <c r="BG75" s="29"/>
      <c r="BH75" s="15"/>
      <c r="BI75" s="252"/>
      <c r="BJ75" s="79"/>
      <c r="BP75" s="8"/>
      <c r="BQ75" s="1146"/>
      <c r="BR75" s="1146"/>
      <c r="BS75" s="1146"/>
      <c r="BT75" s="1146"/>
      <c r="BU75" s="1146"/>
      <c r="BV75" s="1146"/>
      <c r="BW75" s="1146"/>
      <c r="BX75" s="8"/>
      <c r="BY75" s="8"/>
      <c r="BZ75" s="8"/>
    </row>
    <row r="76" spans="1:82" s="2" customFormat="1" ht="12.75" customHeight="1">
      <c r="A76" s="1149"/>
      <c r="B76" s="1149"/>
      <c r="C76" s="1150"/>
      <c r="D76" s="1064"/>
      <c r="E76" s="1062"/>
      <c r="F76" s="1062"/>
      <c r="G76" s="1062"/>
      <c r="H76" s="1062"/>
      <c r="I76" s="1062"/>
      <c r="J76" s="1062"/>
      <c r="K76" s="1062"/>
      <c r="L76" s="1062"/>
      <c r="M76" s="1062"/>
      <c r="N76" s="1062"/>
      <c r="O76" s="1062"/>
      <c r="P76" s="1062"/>
      <c r="Q76" s="1062"/>
      <c r="R76" s="1063"/>
      <c r="S76" s="883"/>
      <c r="T76" s="884"/>
      <c r="U76" s="884"/>
      <c r="V76" s="884"/>
      <c r="W76" s="884"/>
      <c r="X76" s="884"/>
      <c r="Y76" s="884"/>
      <c r="Z76" s="884"/>
      <c r="AA76" s="884"/>
      <c r="AB76" s="884"/>
      <c r="AC76" s="885"/>
      <c r="AD76" s="893"/>
      <c r="AE76" s="893"/>
      <c r="AF76" s="893"/>
      <c r="AG76" s="893"/>
      <c r="AH76" s="893"/>
      <c r="AI76" s="893"/>
      <c r="AJ76" s="893"/>
      <c r="AK76" s="893"/>
      <c r="AL76" s="893"/>
      <c r="AM76" s="893"/>
      <c r="AN76" s="893"/>
      <c r="AO76" s="893"/>
      <c r="AP76" s="893"/>
      <c r="AQ76" s="893"/>
      <c r="AR76" s="893"/>
      <c r="AS76" s="893"/>
      <c r="AT76" s="893"/>
      <c r="AU76" s="893"/>
      <c r="AV76" s="893"/>
      <c r="AW76" s="893"/>
      <c r="AX76" s="893"/>
      <c r="AY76" s="893"/>
      <c r="AZ76" s="893"/>
      <c r="BA76" s="893"/>
      <c r="BB76" s="893"/>
      <c r="BC76" s="893"/>
      <c r="BD76" s="893"/>
      <c r="BE76" s="893"/>
      <c r="BF76" s="237"/>
      <c r="BG76" s="29">
        <f>SUM(S76:BE77)</f>
        <v>0</v>
      </c>
      <c r="BH76" s="253">
        <v>520</v>
      </c>
      <c r="BI76" s="253"/>
      <c r="BJ76" s="79"/>
      <c r="BP76" s="8"/>
      <c r="BQ76" s="790"/>
      <c r="BR76" s="790"/>
      <c r="BS76" s="790"/>
      <c r="BT76" s="790"/>
      <c r="BU76" s="790"/>
      <c r="BV76" s="790"/>
      <c r="BW76" s="790"/>
      <c r="BX76" s="8"/>
      <c r="BY76" s="8"/>
      <c r="BZ76" s="8"/>
    </row>
    <row r="77" spans="1:82" s="2" customFormat="1" ht="12.75" customHeight="1">
      <c r="A77" s="1151"/>
      <c r="B77" s="1151"/>
      <c r="C77" s="1152"/>
      <c r="D77" s="1065"/>
      <c r="E77" s="1066"/>
      <c r="F77" s="1066"/>
      <c r="G77" s="1066"/>
      <c r="H77" s="1066"/>
      <c r="I77" s="1066"/>
      <c r="J77" s="1066"/>
      <c r="K77" s="1066"/>
      <c r="L77" s="1066"/>
      <c r="M77" s="1066"/>
      <c r="N77" s="1066"/>
      <c r="O77" s="1066"/>
      <c r="P77" s="1066"/>
      <c r="Q77" s="1066"/>
      <c r="R77" s="1067"/>
      <c r="S77" s="886"/>
      <c r="T77" s="887"/>
      <c r="U77" s="887"/>
      <c r="V77" s="887"/>
      <c r="W77" s="887"/>
      <c r="X77" s="887"/>
      <c r="Y77" s="887"/>
      <c r="Z77" s="887"/>
      <c r="AA77" s="887"/>
      <c r="AB77" s="887"/>
      <c r="AC77" s="888"/>
      <c r="AD77" s="893"/>
      <c r="AE77" s="893"/>
      <c r="AF77" s="893"/>
      <c r="AG77" s="893"/>
      <c r="AH77" s="893"/>
      <c r="AI77" s="893"/>
      <c r="AJ77" s="893"/>
      <c r="AK77" s="893"/>
      <c r="AL77" s="893"/>
      <c r="AM77" s="893"/>
      <c r="AN77" s="893"/>
      <c r="AO77" s="893"/>
      <c r="AP77" s="893"/>
      <c r="AQ77" s="893"/>
      <c r="AR77" s="893"/>
      <c r="AS77" s="893"/>
      <c r="AT77" s="893"/>
      <c r="AU77" s="893"/>
      <c r="AV77" s="893"/>
      <c r="AW77" s="893"/>
      <c r="AX77" s="893"/>
      <c r="AY77" s="893"/>
      <c r="AZ77" s="893"/>
      <c r="BA77" s="893"/>
      <c r="BB77" s="893"/>
      <c r="BC77" s="893"/>
      <c r="BD77" s="893"/>
      <c r="BE77" s="893"/>
      <c r="BF77" s="237"/>
      <c r="BG77" s="29"/>
      <c r="BJ77" s="79"/>
      <c r="BP77" s="8"/>
      <c r="BQ77" s="790"/>
      <c r="BR77" s="790"/>
      <c r="BS77" s="790"/>
      <c r="BT77" s="790"/>
      <c r="BU77" s="790"/>
      <c r="BV77" s="790"/>
      <c r="BW77" s="790"/>
      <c r="BX77" s="8"/>
      <c r="BY77" s="8"/>
      <c r="BZ77" s="8"/>
    </row>
    <row r="78" spans="1:82" ht="15">
      <c r="A78" s="743" t="s">
        <v>362</v>
      </c>
      <c r="B78" s="744"/>
      <c r="C78" s="745"/>
      <c r="D78" s="752" t="s">
        <v>763</v>
      </c>
      <c r="E78" s="753"/>
      <c r="F78" s="753"/>
      <c r="G78" s="753"/>
      <c r="H78" s="753"/>
      <c r="I78" s="753"/>
      <c r="J78" s="753"/>
      <c r="K78" s="753"/>
      <c r="L78" s="753"/>
      <c r="M78" s="753"/>
      <c r="N78" s="753"/>
      <c r="O78" s="753"/>
      <c r="P78" s="753"/>
      <c r="Q78" s="753"/>
      <c r="R78" s="754"/>
      <c r="S78" s="945" t="s">
        <v>699</v>
      </c>
      <c r="T78" s="946"/>
      <c r="U78" s="946"/>
      <c r="V78" s="946"/>
      <c r="W78" s="946"/>
      <c r="X78" s="946"/>
      <c r="Y78" s="946"/>
      <c r="Z78" s="946"/>
      <c r="AA78" s="946"/>
      <c r="AB78" s="946"/>
      <c r="AC78" s="946"/>
      <c r="AD78" s="946"/>
      <c r="AE78" s="946"/>
      <c r="AF78" s="946"/>
      <c r="AG78" s="946"/>
      <c r="AH78" s="946"/>
      <c r="AI78" s="946"/>
      <c r="AJ78" s="946"/>
      <c r="AK78" s="946"/>
      <c r="AL78" s="946"/>
      <c r="AM78" s="946"/>
      <c r="AN78" s="946"/>
      <c r="AO78" s="946"/>
      <c r="AP78" s="946"/>
      <c r="AQ78" s="946"/>
      <c r="AR78" s="946"/>
      <c r="AS78" s="946"/>
      <c r="AT78" s="946"/>
      <c r="AU78" s="946"/>
      <c r="AV78" s="946"/>
      <c r="AW78" s="946"/>
      <c r="AX78" s="946"/>
      <c r="AY78" s="946"/>
      <c r="AZ78" s="946"/>
      <c r="BA78" s="946"/>
      <c r="BB78" s="946"/>
      <c r="BC78" s="946"/>
      <c r="BD78" s="946"/>
      <c r="BE78" s="947"/>
      <c r="BF78" s="475"/>
      <c r="BH78" s="483"/>
      <c r="BI78" s="483"/>
    </row>
    <row r="79" spans="1:82" ht="12.75" customHeight="1">
      <c r="A79" s="746"/>
      <c r="B79" s="747"/>
      <c r="C79" s="748"/>
      <c r="D79" s="755"/>
      <c r="E79" s="756"/>
      <c r="F79" s="756"/>
      <c r="G79" s="756"/>
      <c r="H79" s="756"/>
      <c r="I79" s="756"/>
      <c r="J79" s="756"/>
      <c r="K79" s="756"/>
      <c r="L79" s="756"/>
      <c r="M79" s="756"/>
      <c r="N79" s="756"/>
      <c r="O79" s="756"/>
      <c r="P79" s="756"/>
      <c r="Q79" s="756"/>
      <c r="R79" s="757"/>
      <c r="S79" s="783" t="s">
        <v>366</v>
      </c>
      <c r="T79" s="784"/>
      <c r="U79" s="784"/>
      <c r="V79" s="784"/>
      <c r="W79" s="784"/>
      <c r="X79" s="784"/>
      <c r="Y79" s="784"/>
      <c r="Z79" s="784"/>
      <c r="AA79" s="784"/>
      <c r="AB79" s="784"/>
      <c r="AC79" s="785"/>
      <c r="AD79" s="783" t="s">
        <v>96</v>
      </c>
      <c r="AE79" s="784"/>
      <c r="AF79" s="784"/>
      <c r="AG79" s="784"/>
      <c r="AH79" s="784"/>
      <c r="AI79" s="784"/>
      <c r="AJ79" s="785"/>
      <c r="AK79" s="783" t="s">
        <v>353</v>
      </c>
      <c r="AL79" s="784"/>
      <c r="AM79" s="784"/>
      <c r="AN79" s="784"/>
      <c r="AO79" s="784"/>
      <c r="AP79" s="784"/>
      <c r="AQ79" s="785"/>
      <c r="AR79" s="783" t="s">
        <v>356</v>
      </c>
      <c r="AS79" s="784"/>
      <c r="AT79" s="784"/>
      <c r="AU79" s="784"/>
      <c r="AV79" s="784"/>
      <c r="AW79" s="784"/>
      <c r="AX79" s="784"/>
      <c r="AY79" s="784"/>
      <c r="AZ79" s="784"/>
      <c r="BA79" s="784"/>
      <c r="BB79" s="784"/>
      <c r="BC79" s="784"/>
      <c r="BD79" s="784"/>
      <c r="BE79" s="785"/>
      <c r="BF79" s="475"/>
      <c r="BH79" s="483"/>
      <c r="BI79" s="483"/>
    </row>
    <row r="80" spans="1:82" ht="15" customHeight="1">
      <c r="A80" s="746"/>
      <c r="B80" s="747"/>
      <c r="C80" s="748"/>
      <c r="D80" s="755"/>
      <c r="E80" s="756"/>
      <c r="F80" s="756"/>
      <c r="G80" s="756"/>
      <c r="H80" s="756"/>
      <c r="I80" s="756"/>
      <c r="J80" s="756"/>
      <c r="K80" s="756"/>
      <c r="L80" s="756"/>
      <c r="M80" s="756"/>
      <c r="N80" s="756"/>
      <c r="O80" s="756"/>
      <c r="P80" s="756"/>
      <c r="Q80" s="756"/>
      <c r="R80" s="757"/>
      <c r="S80" s="786"/>
      <c r="T80" s="787"/>
      <c r="U80" s="787"/>
      <c r="V80" s="787"/>
      <c r="W80" s="787"/>
      <c r="X80" s="787"/>
      <c r="Y80" s="787"/>
      <c r="Z80" s="787"/>
      <c r="AA80" s="787"/>
      <c r="AB80" s="787"/>
      <c r="AC80" s="788"/>
      <c r="AD80" s="786"/>
      <c r="AE80" s="787"/>
      <c r="AF80" s="787"/>
      <c r="AG80" s="787"/>
      <c r="AH80" s="787"/>
      <c r="AI80" s="787"/>
      <c r="AJ80" s="788"/>
      <c r="AK80" s="786"/>
      <c r="AL80" s="787"/>
      <c r="AM80" s="787"/>
      <c r="AN80" s="787"/>
      <c r="AO80" s="787"/>
      <c r="AP80" s="787"/>
      <c r="AQ80" s="788"/>
      <c r="AR80" s="786"/>
      <c r="AS80" s="787"/>
      <c r="AT80" s="787"/>
      <c r="AU80" s="787"/>
      <c r="AV80" s="787"/>
      <c r="AW80" s="787"/>
      <c r="AX80" s="787"/>
      <c r="AY80" s="787"/>
      <c r="AZ80" s="787"/>
      <c r="BA80" s="787"/>
      <c r="BB80" s="787"/>
      <c r="BC80" s="787"/>
      <c r="BD80" s="787"/>
      <c r="BE80" s="788"/>
      <c r="BF80" s="475"/>
      <c r="BH80" s="483"/>
      <c r="BI80" s="483"/>
    </row>
    <row r="81" spans="1:62" ht="9.75" customHeight="1">
      <c r="A81" s="746"/>
      <c r="B81" s="747"/>
      <c r="C81" s="748"/>
      <c r="D81" s="755"/>
      <c r="E81" s="756"/>
      <c r="F81" s="756"/>
      <c r="G81" s="756"/>
      <c r="H81" s="756"/>
      <c r="I81" s="756"/>
      <c r="J81" s="756"/>
      <c r="K81" s="756"/>
      <c r="L81" s="756"/>
      <c r="M81" s="756"/>
      <c r="N81" s="756"/>
      <c r="O81" s="756"/>
      <c r="P81" s="756"/>
      <c r="Q81" s="756"/>
      <c r="R81" s="757"/>
      <c r="S81" s="786" t="s">
        <v>741</v>
      </c>
      <c r="T81" s="787"/>
      <c r="U81" s="787"/>
      <c r="V81" s="787"/>
      <c r="W81" s="787"/>
      <c r="X81" s="787"/>
      <c r="Y81" s="787"/>
      <c r="Z81" s="787"/>
      <c r="AA81" s="787"/>
      <c r="AB81" s="787"/>
      <c r="AC81" s="788"/>
      <c r="AD81" s="798" t="s">
        <v>411</v>
      </c>
      <c r="AE81" s="799"/>
      <c r="AF81" s="799"/>
      <c r="AG81" s="799"/>
      <c r="AH81" s="799"/>
      <c r="AI81" s="799"/>
      <c r="AJ81" s="800"/>
      <c r="AK81" s="798" t="s">
        <v>411</v>
      </c>
      <c r="AL81" s="799"/>
      <c r="AM81" s="799"/>
      <c r="AN81" s="799"/>
      <c r="AO81" s="799"/>
      <c r="AP81" s="799"/>
      <c r="AQ81" s="800"/>
      <c r="AR81" s="798" t="s">
        <v>411</v>
      </c>
      <c r="AS81" s="799"/>
      <c r="AT81" s="799"/>
      <c r="AU81" s="799"/>
      <c r="AV81" s="799"/>
      <c r="AW81" s="799"/>
      <c r="AX81" s="799"/>
      <c r="AY81" s="799"/>
      <c r="AZ81" s="799"/>
      <c r="BA81" s="799"/>
      <c r="BB81" s="799"/>
      <c r="BC81" s="799"/>
      <c r="BD81" s="799"/>
      <c r="BE81" s="800"/>
      <c r="BF81" s="475"/>
      <c r="BH81" s="483"/>
      <c r="BI81" s="483"/>
    </row>
    <row r="82" spans="1:62" ht="18" customHeight="1">
      <c r="A82" s="746"/>
      <c r="B82" s="747"/>
      <c r="C82" s="748"/>
      <c r="D82" s="877" t="s">
        <v>697</v>
      </c>
      <c r="E82" s="878"/>
      <c r="F82" s="878"/>
      <c r="G82" s="878"/>
      <c r="H82" s="878"/>
      <c r="I82" s="878"/>
      <c r="J82" s="878"/>
      <c r="K82" s="878"/>
      <c r="L82" s="878"/>
      <c r="M82" s="878"/>
      <c r="N82" s="878"/>
      <c r="O82" s="878"/>
      <c r="P82" s="878"/>
      <c r="Q82" s="878"/>
      <c r="R82" s="879"/>
      <c r="S82" s="786"/>
      <c r="T82" s="787"/>
      <c r="U82" s="787"/>
      <c r="V82" s="787"/>
      <c r="W82" s="787"/>
      <c r="X82" s="787"/>
      <c r="Y82" s="787"/>
      <c r="Z82" s="787"/>
      <c r="AA82" s="787"/>
      <c r="AB82" s="787"/>
      <c r="AC82" s="788"/>
      <c r="AD82" s="798"/>
      <c r="AE82" s="799"/>
      <c r="AF82" s="799"/>
      <c r="AG82" s="799"/>
      <c r="AH82" s="799"/>
      <c r="AI82" s="799"/>
      <c r="AJ82" s="800"/>
      <c r="AK82" s="798"/>
      <c r="AL82" s="799"/>
      <c r="AM82" s="799"/>
      <c r="AN82" s="799"/>
      <c r="AO82" s="799"/>
      <c r="AP82" s="799"/>
      <c r="AQ82" s="800"/>
      <c r="AR82" s="798"/>
      <c r="AS82" s="799"/>
      <c r="AT82" s="799"/>
      <c r="AU82" s="799"/>
      <c r="AV82" s="799"/>
      <c r="AW82" s="799"/>
      <c r="AX82" s="799"/>
      <c r="AY82" s="799"/>
      <c r="AZ82" s="799"/>
      <c r="BA82" s="799"/>
      <c r="BB82" s="799"/>
      <c r="BC82" s="799"/>
      <c r="BD82" s="799"/>
      <c r="BE82" s="800"/>
      <c r="BF82" s="475"/>
      <c r="BH82" s="483"/>
      <c r="BI82" s="483"/>
    </row>
    <row r="83" spans="1:62" ht="37.5" customHeight="1">
      <c r="A83" s="746"/>
      <c r="B83" s="747"/>
      <c r="C83" s="748"/>
      <c r="D83" s="877"/>
      <c r="E83" s="878"/>
      <c r="F83" s="878"/>
      <c r="G83" s="878"/>
      <c r="H83" s="878"/>
      <c r="I83" s="878"/>
      <c r="J83" s="878"/>
      <c r="K83" s="878"/>
      <c r="L83" s="878"/>
      <c r="M83" s="878"/>
      <c r="N83" s="878"/>
      <c r="O83" s="878"/>
      <c r="P83" s="878"/>
      <c r="Q83" s="878"/>
      <c r="R83" s="879"/>
      <c r="S83" s="786"/>
      <c r="T83" s="787"/>
      <c r="U83" s="787"/>
      <c r="V83" s="787"/>
      <c r="W83" s="787"/>
      <c r="X83" s="787"/>
      <c r="Y83" s="787"/>
      <c r="Z83" s="787"/>
      <c r="AA83" s="787"/>
      <c r="AB83" s="787"/>
      <c r="AC83" s="788"/>
      <c r="AD83" s="789" t="s">
        <v>702</v>
      </c>
      <c r="AE83" s="790"/>
      <c r="AF83" s="790"/>
      <c r="AG83" s="790"/>
      <c r="AH83" s="790"/>
      <c r="AI83" s="790"/>
      <c r="AJ83" s="791"/>
      <c r="AK83" s="789" t="s">
        <v>703</v>
      </c>
      <c r="AL83" s="790"/>
      <c r="AM83" s="790"/>
      <c r="AN83" s="790"/>
      <c r="AO83" s="790"/>
      <c r="AP83" s="790"/>
      <c r="AQ83" s="791"/>
      <c r="AR83" s="789" t="s">
        <v>700</v>
      </c>
      <c r="AS83" s="790"/>
      <c r="AT83" s="790"/>
      <c r="AU83" s="790"/>
      <c r="AV83" s="790"/>
      <c r="AW83" s="790"/>
      <c r="AX83" s="790"/>
      <c r="AY83" s="790"/>
      <c r="AZ83" s="790"/>
      <c r="BA83" s="790"/>
      <c r="BB83" s="790"/>
      <c r="BC83" s="790"/>
      <c r="BD83" s="790"/>
      <c r="BE83" s="791"/>
      <c r="BF83" s="475"/>
      <c r="BH83" s="483"/>
      <c r="BI83" s="483"/>
    </row>
    <row r="84" spans="1:62" ht="23.25" customHeight="1">
      <c r="A84" s="746"/>
      <c r="B84" s="747"/>
      <c r="C84" s="748"/>
      <c r="D84" s="1120" t="s">
        <v>698</v>
      </c>
      <c r="E84" s="878"/>
      <c r="F84" s="878"/>
      <c r="G84" s="878"/>
      <c r="H84" s="878"/>
      <c r="I84" s="878"/>
      <c r="J84" s="878"/>
      <c r="K84" s="878"/>
      <c r="L84" s="878"/>
      <c r="M84" s="878"/>
      <c r="N84" s="878"/>
      <c r="O84" s="878"/>
      <c r="P84" s="878"/>
      <c r="Q84" s="878"/>
      <c r="R84" s="879"/>
      <c r="S84" s="786"/>
      <c r="T84" s="787"/>
      <c r="U84" s="787"/>
      <c r="V84" s="787"/>
      <c r="W84" s="787"/>
      <c r="X84" s="787"/>
      <c r="Y84" s="787"/>
      <c r="Z84" s="787"/>
      <c r="AA84" s="787"/>
      <c r="AB84" s="787"/>
      <c r="AC84" s="788"/>
      <c r="AD84" s="789"/>
      <c r="AE84" s="790"/>
      <c r="AF84" s="790"/>
      <c r="AG84" s="790"/>
      <c r="AH84" s="790"/>
      <c r="AI84" s="790"/>
      <c r="AJ84" s="791"/>
      <c r="AK84" s="789"/>
      <c r="AL84" s="790"/>
      <c r="AM84" s="790"/>
      <c r="AN84" s="790"/>
      <c r="AO84" s="790"/>
      <c r="AP84" s="790"/>
      <c r="AQ84" s="791"/>
      <c r="AR84" s="789"/>
      <c r="AS84" s="790"/>
      <c r="AT84" s="790"/>
      <c r="AU84" s="790"/>
      <c r="AV84" s="790"/>
      <c r="AW84" s="790"/>
      <c r="AX84" s="790"/>
      <c r="AY84" s="790"/>
      <c r="AZ84" s="790"/>
      <c r="BA84" s="790"/>
      <c r="BB84" s="790"/>
      <c r="BC84" s="790"/>
      <c r="BD84" s="790"/>
      <c r="BE84" s="791"/>
      <c r="BF84" s="475"/>
      <c r="BH84" s="483"/>
      <c r="BI84" s="483"/>
    </row>
    <row r="85" spans="1:62" ht="12.75" customHeight="1">
      <c r="A85" s="746"/>
      <c r="B85" s="747"/>
      <c r="C85" s="748"/>
      <c r="D85" s="877"/>
      <c r="E85" s="878"/>
      <c r="F85" s="878"/>
      <c r="G85" s="878"/>
      <c r="H85" s="878"/>
      <c r="I85" s="878"/>
      <c r="J85" s="878"/>
      <c r="K85" s="878"/>
      <c r="L85" s="878"/>
      <c r="M85" s="878"/>
      <c r="N85" s="878"/>
      <c r="O85" s="878"/>
      <c r="P85" s="878"/>
      <c r="Q85" s="878"/>
      <c r="R85" s="879"/>
      <c r="S85" s="795"/>
      <c r="T85" s="796"/>
      <c r="U85" s="796"/>
      <c r="V85" s="796"/>
      <c r="W85" s="796"/>
      <c r="X85" s="796"/>
      <c r="Y85" s="796"/>
      <c r="Z85" s="796"/>
      <c r="AA85" s="796"/>
      <c r="AB85" s="796"/>
      <c r="AC85" s="797"/>
      <c r="AD85" s="792" t="s">
        <v>474</v>
      </c>
      <c r="AE85" s="793"/>
      <c r="AF85" s="793"/>
      <c r="AG85" s="793"/>
      <c r="AH85" s="793"/>
      <c r="AI85" s="793"/>
      <c r="AJ85" s="794"/>
      <c r="AK85" s="792" t="s">
        <v>476</v>
      </c>
      <c r="AL85" s="793"/>
      <c r="AM85" s="793"/>
      <c r="AN85" s="793"/>
      <c r="AO85" s="793"/>
      <c r="AP85" s="793"/>
      <c r="AQ85" s="794"/>
      <c r="AR85" s="792" t="s">
        <v>701</v>
      </c>
      <c r="AS85" s="793"/>
      <c r="AT85" s="793"/>
      <c r="AU85" s="793"/>
      <c r="AV85" s="793"/>
      <c r="AW85" s="793"/>
      <c r="AX85" s="793"/>
      <c r="AY85" s="793"/>
      <c r="AZ85" s="793"/>
      <c r="BA85" s="793"/>
      <c r="BB85" s="793"/>
      <c r="BC85" s="793"/>
      <c r="BD85" s="793"/>
      <c r="BE85" s="794"/>
      <c r="BF85" s="475"/>
      <c r="BH85" s="500"/>
      <c r="BI85" s="501"/>
    </row>
    <row r="86" spans="1:62" ht="12.75" customHeight="1">
      <c r="A86" s="746"/>
      <c r="B86" s="747"/>
      <c r="C86" s="748"/>
      <c r="D86" s="877"/>
      <c r="E86" s="878"/>
      <c r="F86" s="878"/>
      <c r="G86" s="878"/>
      <c r="H86" s="878"/>
      <c r="I86" s="878"/>
      <c r="J86" s="878"/>
      <c r="K86" s="878"/>
      <c r="L86" s="878"/>
      <c r="M86" s="878"/>
      <c r="N86" s="878"/>
      <c r="O86" s="878"/>
      <c r="P86" s="878"/>
      <c r="Q86" s="878"/>
      <c r="R86" s="879"/>
      <c r="S86" s="773" t="str">
        <f>IF(AND(AD86="",AK86="",AR86=""),IF(FIO="","",0),"")</f>
        <v/>
      </c>
      <c r="T86" s="774"/>
      <c r="U86" s="774"/>
      <c r="V86" s="774"/>
      <c r="W86" s="774"/>
      <c r="X86" s="774"/>
      <c r="Y86" s="774"/>
      <c r="Z86" s="774"/>
      <c r="AA86" s="774"/>
      <c r="AB86" s="774"/>
      <c r="AC86" s="775"/>
      <c r="AD86" s="771"/>
      <c r="AE86" s="771"/>
      <c r="AF86" s="771"/>
      <c r="AG86" s="771"/>
      <c r="AH86" s="771"/>
      <c r="AI86" s="771"/>
      <c r="AJ86" s="771"/>
      <c r="AK86" s="801"/>
      <c r="AL86" s="802"/>
      <c r="AM86" s="802"/>
      <c r="AN86" s="802"/>
      <c r="AO86" s="802"/>
      <c r="AP86" s="802"/>
      <c r="AQ86" s="803"/>
      <c r="AR86" s="801"/>
      <c r="AS86" s="802"/>
      <c r="AT86" s="802"/>
      <c r="AU86" s="802"/>
      <c r="AV86" s="802"/>
      <c r="AW86" s="802"/>
      <c r="AX86" s="802"/>
      <c r="AY86" s="802"/>
      <c r="AZ86" s="802"/>
      <c r="BA86" s="802"/>
      <c r="BB86" s="802"/>
      <c r="BC86" s="802"/>
      <c r="BD86" s="802"/>
      <c r="BE86" s="803"/>
      <c r="BF86" s="475"/>
      <c r="BG86" s="496">
        <f>SUM(S86:BE87)</f>
        <v>0</v>
      </c>
      <c r="BH86" s="502">
        <v>300</v>
      </c>
      <c r="BI86" s="502"/>
    </row>
    <row r="87" spans="1:62" ht="12.75" customHeight="1">
      <c r="A87" s="746"/>
      <c r="B87" s="747"/>
      <c r="C87" s="748"/>
      <c r="D87" s="877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8"/>
      <c r="R87" s="879"/>
      <c r="S87" s="776"/>
      <c r="T87" s="777"/>
      <c r="U87" s="777"/>
      <c r="V87" s="777"/>
      <c r="W87" s="777"/>
      <c r="X87" s="777"/>
      <c r="Y87" s="777"/>
      <c r="Z87" s="777"/>
      <c r="AA87" s="777"/>
      <c r="AB87" s="777"/>
      <c r="AC87" s="778"/>
      <c r="AD87" s="771"/>
      <c r="AE87" s="771"/>
      <c r="AF87" s="771"/>
      <c r="AG87" s="771"/>
      <c r="AH87" s="771"/>
      <c r="AI87" s="771"/>
      <c r="AJ87" s="771"/>
      <c r="AK87" s="804"/>
      <c r="AL87" s="805"/>
      <c r="AM87" s="805"/>
      <c r="AN87" s="805"/>
      <c r="AO87" s="805"/>
      <c r="AP87" s="805"/>
      <c r="AQ87" s="806"/>
      <c r="AR87" s="804"/>
      <c r="AS87" s="805"/>
      <c r="AT87" s="805"/>
      <c r="AU87" s="805"/>
      <c r="AV87" s="805"/>
      <c r="AW87" s="805"/>
      <c r="AX87" s="805"/>
      <c r="AY87" s="805"/>
      <c r="AZ87" s="805"/>
      <c r="BA87" s="805"/>
      <c r="BB87" s="805"/>
      <c r="BC87" s="805"/>
      <c r="BD87" s="805"/>
      <c r="BE87" s="806"/>
      <c r="BF87" s="475"/>
      <c r="BH87" s="483"/>
      <c r="BI87" s="483"/>
    </row>
    <row r="88" spans="1:62" ht="12.75" customHeight="1">
      <c r="A88" s="853" t="s">
        <v>127</v>
      </c>
      <c r="B88" s="854"/>
      <c r="C88" s="855"/>
      <c r="D88" s="752" t="s">
        <v>764</v>
      </c>
      <c r="E88" s="753"/>
      <c r="F88" s="753"/>
      <c r="G88" s="753"/>
      <c r="H88" s="753"/>
      <c r="I88" s="753"/>
      <c r="J88" s="753"/>
      <c r="K88" s="753"/>
      <c r="L88" s="753"/>
      <c r="M88" s="753"/>
      <c r="N88" s="753"/>
      <c r="O88" s="753"/>
      <c r="P88" s="753"/>
      <c r="Q88" s="753"/>
      <c r="R88" s="754"/>
      <c r="S88" s="783" t="s">
        <v>366</v>
      </c>
      <c r="T88" s="784"/>
      <c r="U88" s="784"/>
      <c r="V88" s="784"/>
      <c r="W88" s="784"/>
      <c r="X88" s="784"/>
      <c r="Y88" s="784"/>
      <c r="Z88" s="784"/>
      <c r="AA88" s="784"/>
      <c r="AB88" s="784"/>
      <c r="AC88" s="785"/>
      <c r="AD88" s="783" t="s">
        <v>96</v>
      </c>
      <c r="AE88" s="784"/>
      <c r="AF88" s="784"/>
      <c r="AG88" s="784"/>
      <c r="AH88" s="784"/>
      <c r="AI88" s="784"/>
      <c r="AJ88" s="785"/>
      <c r="AK88" s="783" t="s">
        <v>353</v>
      </c>
      <c r="AL88" s="784"/>
      <c r="AM88" s="784"/>
      <c r="AN88" s="784"/>
      <c r="AO88" s="784"/>
      <c r="AP88" s="784"/>
      <c r="AQ88" s="785"/>
      <c r="AR88" s="783" t="s">
        <v>356</v>
      </c>
      <c r="AS88" s="784"/>
      <c r="AT88" s="784"/>
      <c r="AU88" s="784"/>
      <c r="AV88" s="784"/>
      <c r="AW88" s="784"/>
      <c r="AX88" s="784"/>
      <c r="AY88" s="784"/>
      <c r="AZ88" s="784"/>
      <c r="BA88" s="784"/>
      <c r="BB88" s="784"/>
      <c r="BC88" s="784"/>
      <c r="BD88" s="784"/>
      <c r="BE88" s="785"/>
      <c r="BF88" s="475"/>
      <c r="BH88" s="483"/>
      <c r="BI88" s="483"/>
    </row>
    <row r="89" spans="1:62" ht="26.25" customHeight="1">
      <c r="A89" s="856"/>
      <c r="B89" s="857"/>
      <c r="C89" s="858"/>
      <c r="D89" s="755"/>
      <c r="E89" s="756"/>
      <c r="F89" s="756"/>
      <c r="G89" s="756"/>
      <c r="H89" s="756"/>
      <c r="I89" s="756"/>
      <c r="J89" s="756"/>
      <c r="K89" s="756"/>
      <c r="L89" s="756"/>
      <c r="M89" s="756"/>
      <c r="N89" s="756"/>
      <c r="O89" s="756"/>
      <c r="P89" s="756"/>
      <c r="Q89" s="756"/>
      <c r="R89" s="757"/>
      <c r="S89" s="786"/>
      <c r="T89" s="787"/>
      <c r="U89" s="787"/>
      <c r="V89" s="787"/>
      <c r="W89" s="787"/>
      <c r="X89" s="787"/>
      <c r="Y89" s="787"/>
      <c r="Z89" s="787"/>
      <c r="AA89" s="787"/>
      <c r="AB89" s="787"/>
      <c r="AC89" s="788"/>
      <c r="AD89" s="786"/>
      <c r="AE89" s="787"/>
      <c r="AF89" s="787"/>
      <c r="AG89" s="787"/>
      <c r="AH89" s="787"/>
      <c r="AI89" s="787"/>
      <c r="AJ89" s="788"/>
      <c r="AK89" s="786"/>
      <c r="AL89" s="787"/>
      <c r="AM89" s="787"/>
      <c r="AN89" s="787"/>
      <c r="AO89" s="787"/>
      <c r="AP89" s="787"/>
      <c r="AQ89" s="788"/>
      <c r="AR89" s="786"/>
      <c r="AS89" s="787"/>
      <c r="AT89" s="787"/>
      <c r="AU89" s="787"/>
      <c r="AV89" s="787"/>
      <c r="AW89" s="787"/>
      <c r="AX89" s="787"/>
      <c r="AY89" s="787"/>
      <c r="AZ89" s="787"/>
      <c r="BA89" s="787"/>
      <c r="BB89" s="787"/>
      <c r="BC89" s="787"/>
      <c r="BD89" s="787"/>
      <c r="BE89" s="788"/>
      <c r="BF89" s="475"/>
      <c r="BH89" s="483"/>
      <c r="BI89" s="483"/>
    </row>
    <row r="90" spans="1:62" ht="21.75" customHeight="1">
      <c r="A90" s="856"/>
      <c r="B90" s="857"/>
      <c r="C90" s="858"/>
      <c r="D90" s="755"/>
      <c r="E90" s="756"/>
      <c r="F90" s="756"/>
      <c r="G90" s="756"/>
      <c r="H90" s="756"/>
      <c r="I90" s="756"/>
      <c r="J90" s="756"/>
      <c r="K90" s="756"/>
      <c r="L90" s="756"/>
      <c r="M90" s="756"/>
      <c r="N90" s="756"/>
      <c r="O90" s="756"/>
      <c r="P90" s="756"/>
      <c r="Q90" s="756"/>
      <c r="R90" s="757"/>
      <c r="S90" s="786" t="s">
        <v>741</v>
      </c>
      <c r="T90" s="787"/>
      <c r="U90" s="787"/>
      <c r="V90" s="787"/>
      <c r="W90" s="787"/>
      <c r="X90" s="787"/>
      <c r="Y90" s="787"/>
      <c r="Z90" s="787"/>
      <c r="AA90" s="787"/>
      <c r="AB90" s="787"/>
      <c r="AC90" s="788"/>
      <c r="AD90" s="963" t="s">
        <v>748</v>
      </c>
      <c r="AE90" s="964"/>
      <c r="AF90" s="964"/>
      <c r="AG90" s="964"/>
      <c r="AH90" s="964"/>
      <c r="AI90" s="964"/>
      <c r="AJ90" s="965"/>
      <c r="AK90" s="963" t="s">
        <v>749</v>
      </c>
      <c r="AL90" s="964"/>
      <c r="AM90" s="964"/>
      <c r="AN90" s="964"/>
      <c r="AO90" s="964"/>
      <c r="AP90" s="964"/>
      <c r="AQ90" s="965"/>
      <c r="AR90" s="963" t="s">
        <v>750</v>
      </c>
      <c r="AS90" s="964"/>
      <c r="AT90" s="964"/>
      <c r="AU90" s="964"/>
      <c r="AV90" s="964"/>
      <c r="AW90" s="964"/>
      <c r="AX90" s="964"/>
      <c r="AY90" s="964"/>
      <c r="AZ90" s="964"/>
      <c r="BA90" s="964"/>
      <c r="BB90" s="964"/>
      <c r="BC90" s="964"/>
      <c r="BD90" s="964"/>
      <c r="BE90" s="965"/>
      <c r="BF90" s="475"/>
      <c r="BH90" s="483"/>
      <c r="BI90" s="483"/>
    </row>
    <row r="91" spans="1:62" ht="33.75" customHeight="1">
      <c r="A91" s="856"/>
      <c r="B91" s="857"/>
      <c r="C91" s="858"/>
      <c r="D91" s="877" t="s">
        <v>821</v>
      </c>
      <c r="E91" s="878"/>
      <c r="F91" s="878"/>
      <c r="G91" s="878"/>
      <c r="H91" s="878"/>
      <c r="I91" s="878"/>
      <c r="J91" s="878"/>
      <c r="K91" s="878"/>
      <c r="L91" s="878"/>
      <c r="M91" s="878"/>
      <c r="N91" s="878"/>
      <c r="O91" s="878"/>
      <c r="P91" s="878"/>
      <c r="Q91" s="878"/>
      <c r="R91" s="879"/>
      <c r="S91" s="786"/>
      <c r="T91" s="787"/>
      <c r="U91" s="787"/>
      <c r="V91" s="787"/>
      <c r="W91" s="787"/>
      <c r="X91" s="787"/>
      <c r="Y91" s="787"/>
      <c r="Z91" s="787"/>
      <c r="AA91" s="787"/>
      <c r="AB91" s="787"/>
      <c r="AC91" s="788"/>
      <c r="AD91" s="963"/>
      <c r="AE91" s="964"/>
      <c r="AF91" s="964"/>
      <c r="AG91" s="964"/>
      <c r="AH91" s="964"/>
      <c r="AI91" s="964"/>
      <c r="AJ91" s="965"/>
      <c r="AK91" s="963"/>
      <c r="AL91" s="964"/>
      <c r="AM91" s="964"/>
      <c r="AN91" s="964"/>
      <c r="AO91" s="964"/>
      <c r="AP91" s="964"/>
      <c r="AQ91" s="965"/>
      <c r="AR91" s="963"/>
      <c r="AS91" s="964"/>
      <c r="AT91" s="964"/>
      <c r="AU91" s="964"/>
      <c r="AV91" s="964"/>
      <c r="AW91" s="964"/>
      <c r="AX91" s="964"/>
      <c r="AY91" s="964"/>
      <c r="AZ91" s="964"/>
      <c r="BA91" s="964"/>
      <c r="BB91" s="964"/>
      <c r="BC91" s="964"/>
      <c r="BD91" s="964"/>
      <c r="BE91" s="965"/>
      <c r="BF91" s="475"/>
      <c r="BH91" s="483"/>
      <c r="BI91" s="483"/>
    </row>
    <row r="92" spans="1:62" ht="34.5" customHeight="1">
      <c r="A92" s="856"/>
      <c r="B92" s="857"/>
      <c r="C92" s="858"/>
      <c r="D92" s="877"/>
      <c r="E92" s="878"/>
      <c r="F92" s="878"/>
      <c r="G92" s="878"/>
      <c r="H92" s="878"/>
      <c r="I92" s="878"/>
      <c r="J92" s="878"/>
      <c r="K92" s="878"/>
      <c r="L92" s="878"/>
      <c r="M92" s="878"/>
      <c r="N92" s="878"/>
      <c r="O92" s="878"/>
      <c r="P92" s="878"/>
      <c r="Q92" s="878"/>
      <c r="R92" s="879"/>
      <c r="S92" s="795"/>
      <c r="T92" s="796"/>
      <c r="U92" s="796"/>
      <c r="V92" s="796"/>
      <c r="W92" s="796"/>
      <c r="X92" s="796"/>
      <c r="Y92" s="796"/>
      <c r="Z92" s="796"/>
      <c r="AA92" s="796"/>
      <c r="AB92" s="796"/>
      <c r="AC92" s="797"/>
      <c r="AD92" s="966"/>
      <c r="AE92" s="967"/>
      <c r="AF92" s="967"/>
      <c r="AG92" s="967"/>
      <c r="AH92" s="967"/>
      <c r="AI92" s="967"/>
      <c r="AJ92" s="968"/>
      <c r="AK92" s="966"/>
      <c r="AL92" s="967"/>
      <c r="AM92" s="967"/>
      <c r="AN92" s="967"/>
      <c r="AO92" s="967"/>
      <c r="AP92" s="967"/>
      <c r="AQ92" s="968"/>
      <c r="AR92" s="966"/>
      <c r="AS92" s="967"/>
      <c r="AT92" s="967"/>
      <c r="AU92" s="967"/>
      <c r="AV92" s="967"/>
      <c r="AW92" s="967"/>
      <c r="AX92" s="967"/>
      <c r="AY92" s="967"/>
      <c r="AZ92" s="967"/>
      <c r="BA92" s="967"/>
      <c r="BB92" s="967"/>
      <c r="BC92" s="967"/>
      <c r="BD92" s="967"/>
      <c r="BE92" s="968"/>
      <c r="BF92" s="475"/>
      <c r="BH92" s="500"/>
      <c r="BI92" s="501"/>
    </row>
    <row r="93" spans="1:62" ht="12.75" customHeight="1">
      <c r="A93" s="856"/>
      <c r="B93" s="857"/>
      <c r="C93" s="858"/>
      <c r="D93" s="877"/>
      <c r="E93" s="878"/>
      <c r="F93" s="878"/>
      <c r="G93" s="878"/>
      <c r="H93" s="878"/>
      <c r="I93" s="878"/>
      <c r="J93" s="878"/>
      <c r="K93" s="878"/>
      <c r="L93" s="878"/>
      <c r="M93" s="878"/>
      <c r="N93" s="878"/>
      <c r="O93" s="878"/>
      <c r="P93" s="878"/>
      <c r="Q93" s="878"/>
      <c r="R93" s="879"/>
      <c r="S93" s="773" t="str">
        <f>IF(AND(AD93="",AK93="",AR93=""),IF(FIO="","",0),"")</f>
        <v/>
      </c>
      <c r="T93" s="774"/>
      <c r="U93" s="774"/>
      <c r="V93" s="774"/>
      <c r="W93" s="774"/>
      <c r="X93" s="774"/>
      <c r="Y93" s="774"/>
      <c r="Z93" s="774"/>
      <c r="AA93" s="774"/>
      <c r="AB93" s="774"/>
      <c r="AC93" s="775"/>
      <c r="AD93" s="771"/>
      <c r="AE93" s="771"/>
      <c r="AF93" s="771"/>
      <c r="AG93" s="771"/>
      <c r="AH93" s="771"/>
      <c r="AI93" s="771"/>
      <c r="AJ93" s="771"/>
      <c r="AK93" s="801"/>
      <c r="AL93" s="802"/>
      <c r="AM93" s="802"/>
      <c r="AN93" s="802"/>
      <c r="AO93" s="802"/>
      <c r="AP93" s="802"/>
      <c r="AQ93" s="803"/>
      <c r="AR93" s="801"/>
      <c r="AS93" s="802"/>
      <c r="AT93" s="802"/>
      <c r="AU93" s="802"/>
      <c r="AV93" s="802"/>
      <c r="AW93" s="802"/>
      <c r="AX93" s="802"/>
      <c r="AY93" s="802"/>
      <c r="AZ93" s="802"/>
      <c r="BA93" s="802"/>
      <c r="BB93" s="802"/>
      <c r="BC93" s="802"/>
      <c r="BD93" s="802"/>
      <c r="BE93" s="803"/>
      <c r="BF93" s="475"/>
      <c r="BG93" s="496">
        <f>SUM(S93:BE94)</f>
        <v>0</v>
      </c>
      <c r="BH93" s="502">
        <v>280</v>
      </c>
      <c r="BI93" s="502"/>
    </row>
    <row r="94" spans="1:62" ht="14.25" customHeight="1">
      <c r="A94" s="859"/>
      <c r="B94" s="860"/>
      <c r="C94" s="861"/>
      <c r="D94" s="880"/>
      <c r="E94" s="881"/>
      <c r="F94" s="881"/>
      <c r="G94" s="881"/>
      <c r="H94" s="881"/>
      <c r="I94" s="881"/>
      <c r="J94" s="881"/>
      <c r="K94" s="881"/>
      <c r="L94" s="881"/>
      <c r="M94" s="881"/>
      <c r="N94" s="881"/>
      <c r="O94" s="881"/>
      <c r="P94" s="881"/>
      <c r="Q94" s="881"/>
      <c r="R94" s="882"/>
      <c r="S94" s="776"/>
      <c r="T94" s="777"/>
      <c r="U94" s="777"/>
      <c r="V94" s="777"/>
      <c r="W94" s="777"/>
      <c r="X94" s="777"/>
      <c r="Y94" s="777"/>
      <c r="Z94" s="777"/>
      <c r="AA94" s="777"/>
      <c r="AB94" s="777"/>
      <c r="AC94" s="778"/>
      <c r="AD94" s="771"/>
      <c r="AE94" s="771"/>
      <c r="AF94" s="771"/>
      <c r="AG94" s="771"/>
      <c r="AH94" s="771"/>
      <c r="AI94" s="771"/>
      <c r="AJ94" s="771"/>
      <c r="AK94" s="804"/>
      <c r="AL94" s="805"/>
      <c r="AM94" s="805"/>
      <c r="AN94" s="805"/>
      <c r="AO94" s="805"/>
      <c r="AP94" s="805"/>
      <c r="AQ94" s="806"/>
      <c r="AR94" s="804"/>
      <c r="AS94" s="805"/>
      <c r="AT94" s="805"/>
      <c r="AU94" s="805"/>
      <c r="AV94" s="805"/>
      <c r="AW94" s="805"/>
      <c r="AX94" s="805"/>
      <c r="AY94" s="805"/>
      <c r="AZ94" s="805"/>
      <c r="BA94" s="805"/>
      <c r="BB94" s="805"/>
      <c r="BC94" s="805"/>
      <c r="BD94" s="805"/>
      <c r="BE94" s="806"/>
      <c r="BF94" s="475"/>
      <c r="BH94" s="483"/>
      <c r="BI94" s="483"/>
    </row>
    <row r="95" spans="1:62" ht="12.75" customHeight="1">
      <c r="A95" s="327"/>
      <c r="B95" s="327"/>
      <c r="C95" s="327"/>
      <c r="D95" s="505"/>
      <c r="E95" s="505"/>
      <c r="F95" s="505"/>
      <c r="G95" s="505"/>
      <c r="H95" s="505"/>
      <c r="I95" s="50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5"/>
      <c r="AA95" s="505"/>
      <c r="AB95" s="467"/>
      <c r="AC95" s="467"/>
      <c r="AD95" s="467"/>
      <c r="AE95" s="467"/>
      <c r="AF95" s="467"/>
      <c r="AG95" s="467"/>
      <c r="AH95" s="467"/>
      <c r="AI95" s="467"/>
      <c r="AJ95" s="467"/>
      <c r="AK95" s="467"/>
      <c r="AL95" s="509"/>
      <c r="AM95" s="509"/>
      <c r="AN95" s="509"/>
      <c r="AO95" s="509"/>
      <c r="AP95" s="509"/>
      <c r="AQ95" s="509"/>
      <c r="AR95" s="509"/>
      <c r="AS95" s="509"/>
      <c r="AT95" s="509"/>
      <c r="AU95" s="509"/>
      <c r="AV95" s="509"/>
      <c r="AW95" s="509"/>
      <c r="AX95" s="509"/>
      <c r="AY95" s="509"/>
      <c r="AZ95" s="509"/>
      <c r="BA95" s="509"/>
      <c r="BB95" s="509"/>
      <c r="BC95" s="509"/>
      <c r="BD95" s="509"/>
      <c r="BE95" s="509"/>
      <c r="BF95" s="475"/>
      <c r="BH95" s="483"/>
      <c r="BI95" s="483"/>
    </row>
    <row r="96" spans="1:62" s="2" customFormat="1" ht="12.75" customHeight="1">
      <c r="A96" s="816" t="s">
        <v>379</v>
      </c>
      <c r="B96" s="817"/>
      <c r="C96" s="818"/>
      <c r="D96" s="825" t="s">
        <v>349</v>
      </c>
      <c r="E96" s="925"/>
      <c r="F96" s="925"/>
      <c r="G96" s="925"/>
      <c r="H96" s="925"/>
      <c r="I96" s="925"/>
      <c r="J96" s="925"/>
      <c r="K96" s="925"/>
      <c r="L96" s="925"/>
      <c r="M96" s="925"/>
      <c r="N96" s="925"/>
      <c r="O96" s="925"/>
      <c r="P96" s="925"/>
      <c r="Q96" s="925"/>
      <c r="R96" s="925"/>
      <c r="S96" s="925"/>
      <c r="T96" s="925"/>
      <c r="U96" s="925"/>
      <c r="V96" s="925"/>
      <c r="W96" s="925"/>
      <c r="X96" s="925"/>
      <c r="Y96" s="925"/>
      <c r="Z96" s="925"/>
      <c r="AA96" s="926"/>
      <c r="AB96" s="833" t="s">
        <v>343</v>
      </c>
      <c r="AC96" s="834"/>
      <c r="AD96" s="834"/>
      <c r="AE96" s="834"/>
      <c r="AF96" s="834"/>
      <c r="AG96" s="834"/>
      <c r="AH96" s="834"/>
      <c r="AI96" s="834"/>
      <c r="AJ96" s="834"/>
      <c r="AK96" s="834"/>
      <c r="AL96" s="834"/>
      <c r="AM96" s="834"/>
      <c r="AN96" s="834"/>
      <c r="AO96" s="834"/>
      <c r="AP96" s="834"/>
      <c r="AQ96" s="834"/>
      <c r="AR96" s="834"/>
      <c r="AS96" s="834"/>
      <c r="AT96" s="834"/>
      <c r="AU96" s="834"/>
      <c r="AV96" s="834"/>
      <c r="AW96" s="834"/>
      <c r="AX96" s="834"/>
      <c r="AY96" s="834"/>
      <c r="AZ96" s="834"/>
      <c r="BA96" s="834"/>
      <c r="BB96" s="834"/>
      <c r="BC96" s="834"/>
      <c r="BD96" s="834"/>
      <c r="BE96" s="835"/>
      <c r="BF96" s="237"/>
      <c r="BG96" s="29"/>
      <c r="BJ96" s="79"/>
    </row>
    <row r="97" spans="1:72" s="2" customFormat="1" ht="12.75" customHeight="1">
      <c r="A97" s="819"/>
      <c r="B97" s="820"/>
      <c r="C97" s="821"/>
      <c r="D97" s="927"/>
      <c r="E97" s="928"/>
      <c r="F97" s="928"/>
      <c r="G97" s="928"/>
      <c r="H97" s="928"/>
      <c r="I97" s="928"/>
      <c r="J97" s="928"/>
      <c r="K97" s="928"/>
      <c r="L97" s="928"/>
      <c r="M97" s="928"/>
      <c r="N97" s="928"/>
      <c r="O97" s="928"/>
      <c r="P97" s="928"/>
      <c r="Q97" s="928"/>
      <c r="R97" s="928"/>
      <c r="S97" s="928"/>
      <c r="T97" s="928"/>
      <c r="U97" s="928"/>
      <c r="V97" s="928"/>
      <c r="W97" s="928"/>
      <c r="X97" s="928"/>
      <c r="Y97" s="928"/>
      <c r="Z97" s="928"/>
      <c r="AA97" s="929"/>
      <c r="AB97" s="836" t="s">
        <v>506</v>
      </c>
      <c r="AC97" s="837"/>
      <c r="AD97" s="837"/>
      <c r="AE97" s="837"/>
      <c r="AF97" s="837"/>
      <c r="AG97" s="837"/>
      <c r="AH97" s="837"/>
      <c r="AI97" s="837"/>
      <c r="AJ97" s="837"/>
      <c r="AK97" s="837"/>
      <c r="AL97" s="837"/>
      <c r="AM97" s="837"/>
      <c r="AN97" s="837"/>
      <c r="AO97" s="837"/>
      <c r="AP97" s="837"/>
      <c r="AQ97" s="837"/>
      <c r="AR97" s="837"/>
      <c r="AS97" s="837"/>
      <c r="AT97" s="837"/>
      <c r="AU97" s="837"/>
      <c r="AV97" s="837"/>
      <c r="AW97" s="837"/>
      <c r="AX97" s="837"/>
      <c r="AY97" s="837"/>
      <c r="AZ97" s="837"/>
      <c r="BA97" s="837"/>
      <c r="BB97" s="837"/>
      <c r="BC97" s="837"/>
      <c r="BD97" s="837"/>
      <c r="BE97" s="838"/>
      <c r="BF97" s="237"/>
      <c r="BG97" s="29"/>
      <c r="BJ97" s="79"/>
    </row>
    <row r="98" spans="1:72" s="2" customFormat="1" ht="12.75" customHeight="1">
      <c r="A98" s="822"/>
      <c r="B98" s="823"/>
      <c r="C98" s="824"/>
      <c r="D98" s="930"/>
      <c r="E98" s="931"/>
      <c r="F98" s="931"/>
      <c r="G98" s="931"/>
      <c r="H98" s="931"/>
      <c r="I98" s="931"/>
      <c r="J98" s="931"/>
      <c r="K98" s="931"/>
      <c r="L98" s="931"/>
      <c r="M98" s="931"/>
      <c r="N98" s="931"/>
      <c r="O98" s="931"/>
      <c r="P98" s="931"/>
      <c r="Q98" s="931"/>
      <c r="R98" s="931"/>
      <c r="S98" s="931"/>
      <c r="T98" s="931"/>
      <c r="U98" s="931"/>
      <c r="V98" s="931"/>
      <c r="W98" s="931"/>
      <c r="X98" s="931"/>
      <c r="Y98" s="931"/>
      <c r="Z98" s="931"/>
      <c r="AA98" s="932"/>
      <c r="AB98" s="839">
        <v>0</v>
      </c>
      <c r="AC98" s="840"/>
      <c r="AD98" s="840"/>
      <c r="AE98" s="840"/>
      <c r="AF98" s="840"/>
      <c r="AG98" s="840"/>
      <c r="AH98" s="840"/>
      <c r="AI98" s="840"/>
      <c r="AJ98" s="840"/>
      <c r="AK98" s="841"/>
      <c r="AL98" s="905">
        <v>50</v>
      </c>
      <c r="AM98" s="933"/>
      <c r="AN98" s="933"/>
      <c r="AO98" s="933"/>
      <c r="AP98" s="933"/>
      <c r="AQ98" s="933"/>
      <c r="AR98" s="933"/>
      <c r="AS98" s="933"/>
      <c r="AT98" s="933"/>
      <c r="AU98" s="934"/>
      <c r="AV98" s="839">
        <v>70</v>
      </c>
      <c r="AW98" s="840"/>
      <c r="AX98" s="840"/>
      <c r="AY98" s="840"/>
      <c r="AZ98" s="840"/>
      <c r="BA98" s="840"/>
      <c r="BB98" s="840"/>
      <c r="BC98" s="840"/>
      <c r="BD98" s="840"/>
      <c r="BE98" s="841"/>
      <c r="BF98" s="237"/>
      <c r="BG98" s="29"/>
      <c r="BJ98" s="79"/>
    </row>
    <row r="99" spans="1:72" s="2" customFormat="1" ht="12.75" customHeight="1">
      <c r="A99" s="853" t="s">
        <v>159</v>
      </c>
      <c r="B99" s="854"/>
      <c r="C99" s="855"/>
      <c r="D99" s="752" t="s">
        <v>765</v>
      </c>
      <c r="E99" s="920"/>
      <c r="F99" s="920"/>
      <c r="G99" s="920"/>
      <c r="H99" s="920"/>
      <c r="I99" s="920"/>
      <c r="J99" s="920"/>
      <c r="K99" s="920"/>
      <c r="L99" s="920"/>
      <c r="M99" s="920"/>
      <c r="N99" s="920"/>
      <c r="O99" s="920"/>
      <c r="P99" s="920"/>
      <c r="Q99" s="920"/>
      <c r="R99" s="920"/>
      <c r="S99" s="920"/>
      <c r="T99" s="920"/>
      <c r="U99" s="920"/>
      <c r="V99" s="920"/>
      <c r="W99" s="920"/>
      <c r="X99" s="920"/>
      <c r="Y99" s="920"/>
      <c r="Z99" s="920"/>
      <c r="AA99" s="921"/>
      <c r="AB99" s="867" t="s">
        <v>767</v>
      </c>
      <c r="AC99" s="867"/>
      <c r="AD99" s="867"/>
      <c r="AE99" s="867"/>
      <c r="AF99" s="867"/>
      <c r="AG99" s="867"/>
      <c r="AH99" s="867"/>
      <c r="AI99" s="867"/>
      <c r="AJ99" s="867"/>
      <c r="AK99" s="867"/>
      <c r="AL99" s="868" t="s">
        <v>768</v>
      </c>
      <c r="AM99" s="868"/>
      <c r="AN99" s="868"/>
      <c r="AO99" s="868"/>
      <c r="AP99" s="868"/>
      <c r="AQ99" s="868"/>
      <c r="AR99" s="868"/>
      <c r="AS99" s="868"/>
      <c r="AT99" s="868"/>
      <c r="AU99" s="869"/>
      <c r="AV99" s="868" t="s">
        <v>769</v>
      </c>
      <c r="AW99" s="868"/>
      <c r="AX99" s="868"/>
      <c r="AY99" s="868"/>
      <c r="AZ99" s="868"/>
      <c r="BA99" s="868"/>
      <c r="BB99" s="868"/>
      <c r="BC99" s="868"/>
      <c r="BD99" s="868"/>
      <c r="BE99" s="869"/>
      <c r="BF99" s="237"/>
      <c r="BG99" s="29"/>
      <c r="BJ99" s="79"/>
    </row>
    <row r="100" spans="1:72" s="2" customFormat="1" ht="38.25" customHeight="1">
      <c r="A100" s="856"/>
      <c r="B100" s="857"/>
      <c r="C100" s="858"/>
      <c r="D100" s="922"/>
      <c r="E100" s="923"/>
      <c r="F100" s="923"/>
      <c r="G100" s="923"/>
      <c r="H100" s="923"/>
      <c r="I100" s="923"/>
      <c r="J100" s="923"/>
      <c r="K100" s="923"/>
      <c r="L100" s="923"/>
      <c r="M100" s="923"/>
      <c r="N100" s="923"/>
      <c r="O100" s="923"/>
      <c r="P100" s="923"/>
      <c r="Q100" s="923"/>
      <c r="R100" s="923"/>
      <c r="S100" s="923"/>
      <c r="T100" s="923"/>
      <c r="U100" s="923"/>
      <c r="V100" s="923"/>
      <c r="W100" s="923"/>
      <c r="X100" s="923"/>
      <c r="Y100" s="923"/>
      <c r="Z100" s="923"/>
      <c r="AA100" s="924"/>
      <c r="AB100" s="867"/>
      <c r="AC100" s="867"/>
      <c r="AD100" s="867"/>
      <c r="AE100" s="867"/>
      <c r="AF100" s="867"/>
      <c r="AG100" s="867"/>
      <c r="AH100" s="867"/>
      <c r="AI100" s="867"/>
      <c r="AJ100" s="867"/>
      <c r="AK100" s="867"/>
      <c r="AL100" s="870"/>
      <c r="AM100" s="870"/>
      <c r="AN100" s="870"/>
      <c r="AO100" s="870"/>
      <c r="AP100" s="870"/>
      <c r="AQ100" s="870"/>
      <c r="AR100" s="870"/>
      <c r="AS100" s="870"/>
      <c r="AT100" s="870"/>
      <c r="AU100" s="871"/>
      <c r="AV100" s="870"/>
      <c r="AW100" s="870"/>
      <c r="AX100" s="870"/>
      <c r="AY100" s="870"/>
      <c r="AZ100" s="870"/>
      <c r="BA100" s="870"/>
      <c r="BB100" s="870"/>
      <c r="BC100" s="870"/>
      <c r="BD100" s="870"/>
      <c r="BE100" s="871"/>
      <c r="BF100" s="237"/>
      <c r="BG100" s="29"/>
      <c r="BJ100" s="79"/>
      <c r="BK100" s="8"/>
      <c r="BL100" s="8"/>
      <c r="BM100" s="8"/>
      <c r="BN100" s="8"/>
      <c r="BO100" s="8"/>
      <c r="BP100" s="8"/>
      <c r="BQ100" s="8"/>
      <c r="BR100" s="8"/>
    </row>
    <row r="101" spans="1:72" s="2" customFormat="1" ht="12.75" customHeight="1">
      <c r="A101" s="856"/>
      <c r="B101" s="857"/>
      <c r="C101" s="858"/>
      <c r="D101" s="889" t="s">
        <v>772</v>
      </c>
      <c r="E101" s="923"/>
      <c r="F101" s="923"/>
      <c r="G101" s="923"/>
      <c r="H101" s="923"/>
      <c r="I101" s="923"/>
      <c r="J101" s="923"/>
      <c r="K101" s="923"/>
      <c r="L101" s="923"/>
      <c r="M101" s="923"/>
      <c r="N101" s="923"/>
      <c r="O101" s="923"/>
      <c r="P101" s="923"/>
      <c r="Q101" s="923"/>
      <c r="R101" s="923"/>
      <c r="S101" s="923"/>
      <c r="T101" s="923"/>
      <c r="U101" s="923"/>
      <c r="V101" s="923"/>
      <c r="W101" s="923"/>
      <c r="X101" s="923"/>
      <c r="Y101" s="923"/>
      <c r="Z101" s="923"/>
      <c r="AA101" s="924"/>
      <c r="AB101" s="867"/>
      <c r="AC101" s="867"/>
      <c r="AD101" s="867"/>
      <c r="AE101" s="867"/>
      <c r="AF101" s="867"/>
      <c r="AG101" s="867"/>
      <c r="AH101" s="867"/>
      <c r="AI101" s="867"/>
      <c r="AJ101" s="867"/>
      <c r="AK101" s="867"/>
      <c r="AL101" s="872"/>
      <c r="AM101" s="872"/>
      <c r="AN101" s="872"/>
      <c r="AO101" s="872"/>
      <c r="AP101" s="872"/>
      <c r="AQ101" s="872"/>
      <c r="AR101" s="872"/>
      <c r="AS101" s="872"/>
      <c r="AT101" s="872"/>
      <c r="AU101" s="873"/>
      <c r="AV101" s="872"/>
      <c r="AW101" s="872"/>
      <c r="AX101" s="872"/>
      <c r="AY101" s="872"/>
      <c r="AZ101" s="872"/>
      <c r="BA101" s="872"/>
      <c r="BB101" s="872"/>
      <c r="BC101" s="872"/>
      <c r="BD101" s="872"/>
      <c r="BE101" s="873"/>
      <c r="BF101" s="237"/>
      <c r="BG101" s="29"/>
      <c r="BH101" s="15"/>
      <c r="BI101" s="252"/>
      <c r="BJ101" s="79"/>
      <c r="BK101" s="8"/>
      <c r="BL101" s="8"/>
      <c r="BM101" s="8"/>
      <c r="BN101" s="8"/>
      <c r="BO101" s="8"/>
      <c r="BP101" s="8"/>
      <c r="BQ101" s="8"/>
      <c r="BR101" s="8"/>
    </row>
    <row r="102" spans="1:72" s="2" customFormat="1" ht="12.75" customHeight="1">
      <c r="A102" s="856"/>
      <c r="B102" s="857"/>
      <c r="C102" s="858"/>
      <c r="D102" s="922"/>
      <c r="E102" s="923"/>
      <c r="F102" s="923"/>
      <c r="G102" s="923"/>
      <c r="H102" s="923"/>
      <c r="I102" s="923"/>
      <c r="J102" s="923"/>
      <c r="K102" s="923"/>
      <c r="L102" s="923"/>
      <c r="M102" s="923"/>
      <c r="N102" s="923"/>
      <c r="O102" s="923"/>
      <c r="P102" s="923"/>
      <c r="Q102" s="923"/>
      <c r="R102" s="923"/>
      <c r="S102" s="923"/>
      <c r="T102" s="923"/>
      <c r="U102" s="923"/>
      <c r="V102" s="923"/>
      <c r="W102" s="923"/>
      <c r="X102" s="923"/>
      <c r="Y102" s="923"/>
      <c r="Z102" s="923"/>
      <c r="AA102" s="924"/>
      <c r="AB102" s="883" t="str">
        <f>IF(AND(AL102="",AV102=""),IF(FIO="","",0),"")</f>
        <v/>
      </c>
      <c r="AC102" s="884"/>
      <c r="AD102" s="884"/>
      <c r="AE102" s="884"/>
      <c r="AF102" s="884"/>
      <c r="AG102" s="884"/>
      <c r="AH102" s="884"/>
      <c r="AI102" s="884"/>
      <c r="AJ102" s="884"/>
      <c r="AK102" s="885"/>
      <c r="AL102" s="893"/>
      <c r="AM102" s="893"/>
      <c r="AN102" s="893"/>
      <c r="AO102" s="893"/>
      <c r="AP102" s="893"/>
      <c r="AQ102" s="893"/>
      <c r="AR102" s="893"/>
      <c r="AS102" s="893"/>
      <c r="AT102" s="893"/>
      <c r="AU102" s="893"/>
      <c r="AV102" s="893"/>
      <c r="AW102" s="893"/>
      <c r="AX102" s="893"/>
      <c r="AY102" s="893"/>
      <c r="AZ102" s="893"/>
      <c r="BA102" s="893"/>
      <c r="BB102" s="893"/>
      <c r="BC102" s="893"/>
      <c r="BD102" s="893"/>
      <c r="BE102" s="893"/>
      <c r="BF102" s="237"/>
      <c r="BG102" s="29">
        <f>MAX(AB102:BE103)</f>
        <v>0</v>
      </c>
      <c r="BH102" s="253">
        <v>70</v>
      </c>
      <c r="BI102" s="253"/>
      <c r="BJ102" s="599"/>
      <c r="BK102" s="8"/>
      <c r="BL102" s="8"/>
      <c r="BM102" s="8"/>
      <c r="BN102" s="8"/>
      <c r="BO102" s="8"/>
      <c r="BP102" s="8"/>
      <c r="BQ102" s="8"/>
      <c r="BR102" s="8"/>
    </row>
    <row r="103" spans="1:72" s="2" customFormat="1" ht="12.75" customHeight="1">
      <c r="A103" s="859"/>
      <c r="B103" s="860"/>
      <c r="C103" s="861"/>
      <c r="D103" s="935"/>
      <c r="E103" s="936"/>
      <c r="F103" s="936"/>
      <c r="G103" s="936"/>
      <c r="H103" s="936"/>
      <c r="I103" s="936"/>
      <c r="J103" s="936"/>
      <c r="K103" s="936"/>
      <c r="L103" s="936"/>
      <c r="M103" s="936"/>
      <c r="N103" s="936"/>
      <c r="O103" s="936"/>
      <c r="P103" s="936"/>
      <c r="Q103" s="936"/>
      <c r="R103" s="936"/>
      <c r="S103" s="936"/>
      <c r="T103" s="936"/>
      <c r="U103" s="936"/>
      <c r="V103" s="936"/>
      <c r="W103" s="936"/>
      <c r="X103" s="936"/>
      <c r="Y103" s="936"/>
      <c r="Z103" s="936"/>
      <c r="AA103" s="937"/>
      <c r="AB103" s="886"/>
      <c r="AC103" s="887"/>
      <c r="AD103" s="887"/>
      <c r="AE103" s="887"/>
      <c r="AF103" s="887"/>
      <c r="AG103" s="887"/>
      <c r="AH103" s="887"/>
      <c r="AI103" s="887"/>
      <c r="AJ103" s="887"/>
      <c r="AK103" s="888"/>
      <c r="AL103" s="893"/>
      <c r="AM103" s="893"/>
      <c r="AN103" s="893"/>
      <c r="AO103" s="893"/>
      <c r="AP103" s="893"/>
      <c r="AQ103" s="893"/>
      <c r="AR103" s="893"/>
      <c r="AS103" s="893"/>
      <c r="AT103" s="893"/>
      <c r="AU103" s="893"/>
      <c r="AV103" s="893"/>
      <c r="AW103" s="893"/>
      <c r="AX103" s="893"/>
      <c r="AY103" s="893"/>
      <c r="AZ103" s="893"/>
      <c r="BA103" s="893"/>
      <c r="BB103" s="893"/>
      <c r="BC103" s="893"/>
      <c r="BD103" s="893"/>
      <c r="BE103" s="893"/>
      <c r="BF103" s="237"/>
      <c r="BG103" s="29"/>
      <c r="BJ103" s="600"/>
      <c r="BK103" s="630"/>
      <c r="BL103" s="631"/>
      <c r="BM103" s="631"/>
      <c r="BN103" s="631"/>
      <c r="BO103" s="631"/>
      <c r="BP103" s="631"/>
      <c r="BQ103" s="631"/>
      <c r="BR103" s="8"/>
      <c r="BS103" s="601"/>
      <c r="BT103" s="601"/>
    </row>
    <row r="104" spans="1:72" s="2" customFormat="1" ht="12.75" customHeight="1">
      <c r="A104" s="853" t="s">
        <v>766</v>
      </c>
      <c r="B104" s="854"/>
      <c r="C104" s="855"/>
      <c r="D104" s="752" t="s">
        <v>814</v>
      </c>
      <c r="E104" s="862"/>
      <c r="F104" s="862"/>
      <c r="G104" s="862"/>
      <c r="H104" s="862"/>
      <c r="I104" s="862"/>
      <c r="J104" s="862"/>
      <c r="K104" s="862"/>
      <c r="L104" s="862"/>
      <c r="M104" s="862"/>
      <c r="N104" s="862"/>
      <c r="O104" s="862"/>
      <c r="P104" s="862"/>
      <c r="Q104" s="862"/>
      <c r="R104" s="862"/>
      <c r="S104" s="862"/>
      <c r="T104" s="862"/>
      <c r="U104" s="862"/>
      <c r="V104" s="862"/>
      <c r="W104" s="862"/>
      <c r="X104" s="862"/>
      <c r="Y104" s="862"/>
      <c r="Z104" s="862"/>
      <c r="AA104" s="863"/>
      <c r="AB104" s="867" t="s">
        <v>767</v>
      </c>
      <c r="AC104" s="867"/>
      <c r="AD104" s="867"/>
      <c r="AE104" s="867"/>
      <c r="AF104" s="867"/>
      <c r="AG104" s="867"/>
      <c r="AH104" s="867"/>
      <c r="AI104" s="867"/>
      <c r="AJ104" s="867"/>
      <c r="AK104" s="867"/>
      <c r="AL104" s="868" t="s">
        <v>768</v>
      </c>
      <c r="AM104" s="868"/>
      <c r="AN104" s="868"/>
      <c r="AO104" s="868"/>
      <c r="AP104" s="868"/>
      <c r="AQ104" s="868"/>
      <c r="AR104" s="868"/>
      <c r="AS104" s="868"/>
      <c r="AT104" s="868"/>
      <c r="AU104" s="869"/>
      <c r="AV104" s="868" t="s">
        <v>769</v>
      </c>
      <c r="AW104" s="868"/>
      <c r="AX104" s="868"/>
      <c r="AY104" s="868"/>
      <c r="AZ104" s="868"/>
      <c r="BA104" s="868"/>
      <c r="BB104" s="868"/>
      <c r="BC104" s="868"/>
      <c r="BD104" s="868"/>
      <c r="BE104" s="869"/>
      <c r="BF104" s="237"/>
      <c r="BG104" s="29"/>
      <c r="BJ104" s="600"/>
      <c r="BK104" s="630"/>
      <c r="BL104" s="631"/>
      <c r="BM104" s="631"/>
      <c r="BN104" s="631"/>
      <c r="BO104" s="631"/>
      <c r="BP104" s="631"/>
      <c r="BQ104" s="631"/>
      <c r="BR104" s="8"/>
      <c r="BS104" s="601"/>
      <c r="BT104" s="601"/>
    </row>
    <row r="105" spans="1:72" s="2" customFormat="1" ht="41.25" customHeight="1">
      <c r="A105" s="856"/>
      <c r="B105" s="857"/>
      <c r="C105" s="858"/>
      <c r="D105" s="864"/>
      <c r="E105" s="865"/>
      <c r="F105" s="865"/>
      <c r="G105" s="865"/>
      <c r="H105" s="865"/>
      <c r="I105" s="865"/>
      <c r="J105" s="865"/>
      <c r="K105" s="865"/>
      <c r="L105" s="865"/>
      <c r="M105" s="865"/>
      <c r="N105" s="865"/>
      <c r="O105" s="865"/>
      <c r="P105" s="865"/>
      <c r="Q105" s="865"/>
      <c r="R105" s="865"/>
      <c r="S105" s="865"/>
      <c r="T105" s="865"/>
      <c r="U105" s="865"/>
      <c r="V105" s="865"/>
      <c r="W105" s="865"/>
      <c r="X105" s="865"/>
      <c r="Y105" s="865"/>
      <c r="Z105" s="865"/>
      <c r="AA105" s="866"/>
      <c r="AB105" s="867"/>
      <c r="AC105" s="867"/>
      <c r="AD105" s="867"/>
      <c r="AE105" s="867"/>
      <c r="AF105" s="867"/>
      <c r="AG105" s="867"/>
      <c r="AH105" s="867"/>
      <c r="AI105" s="867"/>
      <c r="AJ105" s="867"/>
      <c r="AK105" s="867"/>
      <c r="AL105" s="870"/>
      <c r="AM105" s="870"/>
      <c r="AN105" s="870"/>
      <c r="AO105" s="870"/>
      <c r="AP105" s="870"/>
      <c r="AQ105" s="870"/>
      <c r="AR105" s="870"/>
      <c r="AS105" s="870"/>
      <c r="AT105" s="870"/>
      <c r="AU105" s="871"/>
      <c r="AV105" s="870"/>
      <c r="AW105" s="870"/>
      <c r="AX105" s="870"/>
      <c r="AY105" s="870"/>
      <c r="AZ105" s="870"/>
      <c r="BA105" s="870"/>
      <c r="BB105" s="870"/>
      <c r="BC105" s="870"/>
      <c r="BD105" s="870"/>
      <c r="BE105" s="871"/>
      <c r="BF105" s="237"/>
      <c r="BG105" s="29"/>
      <c r="BJ105" s="600"/>
      <c r="BK105" s="630"/>
      <c r="BL105" s="631"/>
      <c r="BM105" s="631"/>
      <c r="BN105" s="631"/>
      <c r="BO105" s="631"/>
      <c r="BP105" s="631"/>
      <c r="BQ105" s="631"/>
      <c r="BR105" s="8"/>
      <c r="BS105" s="601"/>
      <c r="BT105" s="601"/>
    </row>
    <row r="106" spans="1:72" s="2" customFormat="1" ht="17.25" customHeight="1">
      <c r="A106" s="856"/>
      <c r="B106" s="857"/>
      <c r="C106" s="858"/>
      <c r="D106" s="874" t="s">
        <v>605</v>
      </c>
      <c r="E106" s="875"/>
      <c r="F106" s="875"/>
      <c r="G106" s="875"/>
      <c r="H106" s="875"/>
      <c r="I106" s="875"/>
      <c r="J106" s="875"/>
      <c r="K106" s="875"/>
      <c r="L106" s="875"/>
      <c r="M106" s="875"/>
      <c r="N106" s="875"/>
      <c r="O106" s="875"/>
      <c r="P106" s="875"/>
      <c r="Q106" s="875"/>
      <c r="R106" s="875"/>
      <c r="S106" s="875"/>
      <c r="T106" s="875"/>
      <c r="U106" s="875"/>
      <c r="V106" s="875"/>
      <c r="W106" s="875"/>
      <c r="X106" s="875"/>
      <c r="Y106" s="875"/>
      <c r="Z106" s="875"/>
      <c r="AA106" s="876"/>
      <c r="AB106" s="867"/>
      <c r="AC106" s="867"/>
      <c r="AD106" s="867"/>
      <c r="AE106" s="867"/>
      <c r="AF106" s="867"/>
      <c r="AG106" s="867"/>
      <c r="AH106" s="867"/>
      <c r="AI106" s="867"/>
      <c r="AJ106" s="867"/>
      <c r="AK106" s="867"/>
      <c r="AL106" s="872"/>
      <c r="AM106" s="872"/>
      <c r="AN106" s="872"/>
      <c r="AO106" s="872"/>
      <c r="AP106" s="872"/>
      <c r="AQ106" s="872"/>
      <c r="AR106" s="872"/>
      <c r="AS106" s="872"/>
      <c r="AT106" s="872"/>
      <c r="AU106" s="873"/>
      <c r="AV106" s="872"/>
      <c r="AW106" s="872"/>
      <c r="AX106" s="872"/>
      <c r="AY106" s="872"/>
      <c r="AZ106" s="872"/>
      <c r="BA106" s="872"/>
      <c r="BB106" s="872"/>
      <c r="BC106" s="872"/>
      <c r="BD106" s="872"/>
      <c r="BE106" s="873"/>
      <c r="BF106" s="237"/>
      <c r="BG106" s="29"/>
      <c r="BH106" s="15"/>
      <c r="BI106" s="252"/>
      <c r="BJ106" s="600"/>
      <c r="BK106" s="630"/>
      <c r="BL106" s="631"/>
      <c r="BM106" s="631"/>
      <c r="BN106" s="631"/>
      <c r="BO106" s="631"/>
      <c r="BP106" s="631"/>
      <c r="BQ106" s="631"/>
      <c r="BR106" s="8"/>
    </row>
    <row r="107" spans="1:72" s="2" customFormat="1" ht="12.75" customHeight="1">
      <c r="A107" s="856"/>
      <c r="B107" s="857"/>
      <c r="C107" s="858"/>
      <c r="D107" s="877" t="s">
        <v>774</v>
      </c>
      <c r="E107" s="878"/>
      <c r="F107" s="878"/>
      <c r="G107" s="878"/>
      <c r="H107" s="878"/>
      <c r="I107" s="878"/>
      <c r="J107" s="878"/>
      <c r="K107" s="878"/>
      <c r="L107" s="878"/>
      <c r="M107" s="878"/>
      <c r="N107" s="878"/>
      <c r="O107" s="878"/>
      <c r="P107" s="878"/>
      <c r="Q107" s="878"/>
      <c r="R107" s="878"/>
      <c r="S107" s="878"/>
      <c r="T107" s="878"/>
      <c r="U107" s="878"/>
      <c r="V107" s="878"/>
      <c r="W107" s="878"/>
      <c r="X107" s="878"/>
      <c r="Y107" s="878"/>
      <c r="Z107" s="878"/>
      <c r="AA107" s="879"/>
      <c r="AB107" s="883" t="str">
        <f>IF(AND(AL107="",AV107=""),IF(FIO="","",0),"")</f>
        <v/>
      </c>
      <c r="AC107" s="884"/>
      <c r="AD107" s="884"/>
      <c r="AE107" s="884"/>
      <c r="AF107" s="884"/>
      <c r="AG107" s="884"/>
      <c r="AH107" s="884"/>
      <c r="AI107" s="884"/>
      <c r="AJ107" s="884"/>
      <c r="AK107" s="885"/>
      <c r="AL107" s="893"/>
      <c r="AM107" s="893"/>
      <c r="AN107" s="893"/>
      <c r="AO107" s="893"/>
      <c r="AP107" s="893"/>
      <c r="AQ107" s="893"/>
      <c r="AR107" s="893"/>
      <c r="AS107" s="893"/>
      <c r="AT107" s="893"/>
      <c r="AU107" s="893"/>
      <c r="AV107" s="893"/>
      <c r="AW107" s="893"/>
      <c r="AX107" s="893"/>
      <c r="AY107" s="893"/>
      <c r="AZ107" s="893"/>
      <c r="BA107" s="893"/>
      <c r="BB107" s="893"/>
      <c r="BC107" s="893"/>
      <c r="BD107" s="893"/>
      <c r="BE107" s="893"/>
      <c r="BF107" s="237"/>
      <c r="BG107" s="29">
        <f>MAX(AB107:BE108)</f>
        <v>0</v>
      </c>
      <c r="BH107" s="253">
        <v>70</v>
      </c>
      <c r="BI107" s="253"/>
      <c r="BJ107" s="602"/>
      <c r="BK107" s="632"/>
      <c r="BL107" s="633"/>
      <c r="BM107" s="633"/>
      <c r="BN107" s="633"/>
      <c r="BO107" s="633"/>
      <c r="BP107" s="633"/>
      <c r="BQ107" s="633"/>
      <c r="BR107" s="8"/>
    </row>
    <row r="108" spans="1:72" s="2" customFormat="1" ht="12.75" customHeight="1">
      <c r="A108" s="859"/>
      <c r="B108" s="860"/>
      <c r="C108" s="861"/>
      <c r="D108" s="880"/>
      <c r="E108" s="881"/>
      <c r="F108" s="881"/>
      <c r="G108" s="881"/>
      <c r="H108" s="881"/>
      <c r="I108" s="881"/>
      <c r="J108" s="881"/>
      <c r="K108" s="881"/>
      <c r="L108" s="881"/>
      <c r="M108" s="881"/>
      <c r="N108" s="881"/>
      <c r="O108" s="881"/>
      <c r="P108" s="881"/>
      <c r="Q108" s="881"/>
      <c r="R108" s="881"/>
      <c r="S108" s="881"/>
      <c r="T108" s="881"/>
      <c r="U108" s="881"/>
      <c r="V108" s="881"/>
      <c r="W108" s="881"/>
      <c r="X108" s="881"/>
      <c r="Y108" s="881"/>
      <c r="Z108" s="881"/>
      <c r="AA108" s="882"/>
      <c r="AB108" s="886"/>
      <c r="AC108" s="887"/>
      <c r="AD108" s="887"/>
      <c r="AE108" s="887"/>
      <c r="AF108" s="887"/>
      <c r="AG108" s="887"/>
      <c r="AH108" s="887"/>
      <c r="AI108" s="887"/>
      <c r="AJ108" s="887"/>
      <c r="AK108" s="888"/>
      <c r="AL108" s="893"/>
      <c r="AM108" s="893"/>
      <c r="AN108" s="893"/>
      <c r="AO108" s="893"/>
      <c r="AP108" s="893"/>
      <c r="AQ108" s="893"/>
      <c r="AR108" s="893"/>
      <c r="AS108" s="893"/>
      <c r="AT108" s="893"/>
      <c r="AU108" s="893"/>
      <c r="AV108" s="893"/>
      <c r="AW108" s="893"/>
      <c r="AX108" s="893"/>
      <c r="AY108" s="893"/>
      <c r="AZ108" s="893"/>
      <c r="BA108" s="893"/>
      <c r="BB108" s="893"/>
      <c r="BC108" s="893"/>
      <c r="BD108" s="893"/>
      <c r="BE108" s="893"/>
      <c r="BF108" s="237"/>
      <c r="BG108" s="29"/>
      <c r="BJ108" s="602"/>
      <c r="BK108" s="632"/>
      <c r="BL108" s="633"/>
      <c r="BM108" s="633"/>
      <c r="BN108" s="633"/>
      <c r="BO108" s="633"/>
      <c r="BP108" s="633"/>
      <c r="BQ108" s="633"/>
      <c r="BR108" s="8"/>
    </row>
    <row r="109" spans="1:72" s="2" customFormat="1" ht="18.75" customHeight="1">
      <c r="A109" s="853" t="s">
        <v>770</v>
      </c>
      <c r="B109" s="854"/>
      <c r="C109" s="855"/>
      <c r="D109" s="752" t="s">
        <v>773</v>
      </c>
      <c r="E109" s="862"/>
      <c r="F109" s="862"/>
      <c r="G109" s="862"/>
      <c r="H109" s="862"/>
      <c r="I109" s="862"/>
      <c r="J109" s="862"/>
      <c r="K109" s="862"/>
      <c r="L109" s="862"/>
      <c r="M109" s="862"/>
      <c r="N109" s="862"/>
      <c r="O109" s="862"/>
      <c r="P109" s="862"/>
      <c r="Q109" s="862"/>
      <c r="R109" s="862"/>
      <c r="S109" s="862"/>
      <c r="T109" s="862"/>
      <c r="U109" s="862"/>
      <c r="V109" s="862"/>
      <c r="W109" s="862"/>
      <c r="X109" s="862"/>
      <c r="Y109" s="862"/>
      <c r="Z109" s="862"/>
      <c r="AA109" s="863"/>
      <c r="AB109" s="867" t="s">
        <v>767</v>
      </c>
      <c r="AC109" s="867"/>
      <c r="AD109" s="867"/>
      <c r="AE109" s="867"/>
      <c r="AF109" s="867"/>
      <c r="AG109" s="867"/>
      <c r="AH109" s="867"/>
      <c r="AI109" s="867"/>
      <c r="AJ109" s="867"/>
      <c r="AK109" s="867"/>
      <c r="AL109" s="868" t="s">
        <v>768</v>
      </c>
      <c r="AM109" s="868"/>
      <c r="AN109" s="868"/>
      <c r="AO109" s="868"/>
      <c r="AP109" s="868"/>
      <c r="AQ109" s="868"/>
      <c r="AR109" s="868"/>
      <c r="AS109" s="868"/>
      <c r="AT109" s="868"/>
      <c r="AU109" s="869"/>
      <c r="AV109" s="868" t="s">
        <v>769</v>
      </c>
      <c r="AW109" s="868"/>
      <c r="AX109" s="868"/>
      <c r="AY109" s="868"/>
      <c r="AZ109" s="868"/>
      <c r="BA109" s="868"/>
      <c r="BB109" s="868"/>
      <c r="BC109" s="868"/>
      <c r="BD109" s="868"/>
      <c r="BE109" s="869"/>
      <c r="BF109" s="237"/>
      <c r="BG109" s="29"/>
      <c r="BJ109" s="602"/>
      <c r="BK109" s="632"/>
      <c r="BL109" s="634"/>
      <c r="BM109" s="634"/>
      <c r="BN109" s="634"/>
      <c r="BO109" s="634"/>
      <c r="BP109" s="634"/>
      <c r="BQ109" s="634"/>
      <c r="BR109" s="8"/>
    </row>
    <row r="110" spans="1:72" s="2" customFormat="1" ht="18.75" customHeight="1">
      <c r="A110" s="856"/>
      <c r="B110" s="857"/>
      <c r="C110" s="858"/>
      <c r="D110" s="864"/>
      <c r="E110" s="865"/>
      <c r="F110" s="865"/>
      <c r="G110" s="865"/>
      <c r="H110" s="865"/>
      <c r="I110" s="865"/>
      <c r="J110" s="865"/>
      <c r="K110" s="865"/>
      <c r="L110" s="865"/>
      <c r="M110" s="865"/>
      <c r="N110" s="865"/>
      <c r="O110" s="865"/>
      <c r="P110" s="865"/>
      <c r="Q110" s="865"/>
      <c r="R110" s="865"/>
      <c r="S110" s="865"/>
      <c r="T110" s="865"/>
      <c r="U110" s="865"/>
      <c r="V110" s="865"/>
      <c r="W110" s="865"/>
      <c r="X110" s="865"/>
      <c r="Y110" s="865"/>
      <c r="Z110" s="865"/>
      <c r="AA110" s="866"/>
      <c r="AB110" s="867"/>
      <c r="AC110" s="867"/>
      <c r="AD110" s="867"/>
      <c r="AE110" s="867"/>
      <c r="AF110" s="867"/>
      <c r="AG110" s="867"/>
      <c r="AH110" s="867"/>
      <c r="AI110" s="867"/>
      <c r="AJ110" s="867"/>
      <c r="AK110" s="867"/>
      <c r="AL110" s="870"/>
      <c r="AM110" s="870"/>
      <c r="AN110" s="870"/>
      <c r="AO110" s="870"/>
      <c r="AP110" s="870"/>
      <c r="AQ110" s="870"/>
      <c r="AR110" s="870"/>
      <c r="AS110" s="870"/>
      <c r="AT110" s="870"/>
      <c r="AU110" s="871"/>
      <c r="AV110" s="870"/>
      <c r="AW110" s="870"/>
      <c r="AX110" s="870"/>
      <c r="AY110" s="870"/>
      <c r="AZ110" s="870"/>
      <c r="BA110" s="870"/>
      <c r="BB110" s="870"/>
      <c r="BC110" s="870"/>
      <c r="BD110" s="870"/>
      <c r="BE110" s="871"/>
      <c r="BF110" s="237"/>
      <c r="BG110" s="29"/>
      <c r="BJ110" s="602"/>
      <c r="BK110" s="635"/>
      <c r="BL110" s="634"/>
      <c r="BM110" s="634"/>
      <c r="BN110" s="634"/>
      <c r="BO110" s="634"/>
      <c r="BP110" s="636"/>
      <c r="BQ110" s="635"/>
      <c r="BR110" s="8"/>
    </row>
    <row r="111" spans="1:72" s="2" customFormat="1" ht="18.75" customHeight="1">
      <c r="A111" s="856"/>
      <c r="B111" s="857"/>
      <c r="C111" s="858"/>
      <c r="D111" s="874" t="s">
        <v>605</v>
      </c>
      <c r="E111" s="875"/>
      <c r="F111" s="875"/>
      <c r="G111" s="875"/>
      <c r="H111" s="875"/>
      <c r="I111" s="875"/>
      <c r="J111" s="875"/>
      <c r="K111" s="875"/>
      <c r="L111" s="875"/>
      <c r="M111" s="875"/>
      <c r="N111" s="875"/>
      <c r="O111" s="875"/>
      <c r="P111" s="875"/>
      <c r="Q111" s="875"/>
      <c r="R111" s="875"/>
      <c r="S111" s="875"/>
      <c r="T111" s="875"/>
      <c r="U111" s="875"/>
      <c r="V111" s="875"/>
      <c r="W111" s="875"/>
      <c r="X111" s="875"/>
      <c r="Y111" s="875"/>
      <c r="Z111" s="875"/>
      <c r="AA111" s="876"/>
      <c r="AB111" s="867"/>
      <c r="AC111" s="867"/>
      <c r="AD111" s="867"/>
      <c r="AE111" s="867"/>
      <c r="AF111" s="867"/>
      <c r="AG111" s="867"/>
      <c r="AH111" s="867"/>
      <c r="AI111" s="867"/>
      <c r="AJ111" s="867"/>
      <c r="AK111" s="867"/>
      <c r="AL111" s="872"/>
      <c r="AM111" s="872"/>
      <c r="AN111" s="872"/>
      <c r="AO111" s="872"/>
      <c r="AP111" s="872"/>
      <c r="AQ111" s="872"/>
      <c r="AR111" s="872"/>
      <c r="AS111" s="872"/>
      <c r="AT111" s="872"/>
      <c r="AU111" s="873"/>
      <c r="AV111" s="872"/>
      <c r="AW111" s="872"/>
      <c r="AX111" s="872"/>
      <c r="AY111" s="872"/>
      <c r="AZ111" s="872"/>
      <c r="BA111" s="872"/>
      <c r="BB111" s="872"/>
      <c r="BC111" s="872"/>
      <c r="BD111" s="872"/>
      <c r="BE111" s="873"/>
      <c r="BF111" s="237"/>
      <c r="BG111" s="29"/>
      <c r="BH111" s="15"/>
      <c r="BI111" s="252"/>
      <c r="BJ111" s="79"/>
      <c r="BL111" s="894"/>
      <c r="BM111" s="604"/>
      <c r="BN111" s="605"/>
      <c r="BQ111" s="895"/>
    </row>
    <row r="112" spans="1:72" s="2" customFormat="1" ht="12.75" customHeight="1">
      <c r="A112" s="856"/>
      <c r="B112" s="857"/>
      <c r="C112" s="858"/>
      <c r="D112" s="877" t="s">
        <v>775</v>
      </c>
      <c r="E112" s="878"/>
      <c r="F112" s="878"/>
      <c r="G112" s="878"/>
      <c r="H112" s="878"/>
      <c r="I112" s="878"/>
      <c r="J112" s="878"/>
      <c r="K112" s="878"/>
      <c r="L112" s="878"/>
      <c r="M112" s="878"/>
      <c r="N112" s="878"/>
      <c r="O112" s="878"/>
      <c r="P112" s="878"/>
      <c r="Q112" s="878"/>
      <c r="R112" s="878"/>
      <c r="S112" s="878"/>
      <c r="T112" s="878"/>
      <c r="U112" s="878"/>
      <c r="V112" s="878"/>
      <c r="W112" s="878"/>
      <c r="X112" s="878"/>
      <c r="Y112" s="878"/>
      <c r="Z112" s="878"/>
      <c r="AA112" s="879"/>
      <c r="AB112" s="883" t="str">
        <f>IF(AND(AL112="",AV112=""),IF(FIO="","",0),"")</f>
        <v/>
      </c>
      <c r="AC112" s="884"/>
      <c r="AD112" s="884"/>
      <c r="AE112" s="884"/>
      <c r="AF112" s="884"/>
      <c r="AG112" s="884"/>
      <c r="AH112" s="884"/>
      <c r="AI112" s="884"/>
      <c r="AJ112" s="884"/>
      <c r="AK112" s="885"/>
      <c r="AL112" s="893"/>
      <c r="AM112" s="893"/>
      <c r="AN112" s="893"/>
      <c r="AO112" s="893"/>
      <c r="AP112" s="893"/>
      <c r="AQ112" s="893"/>
      <c r="AR112" s="893"/>
      <c r="AS112" s="893"/>
      <c r="AT112" s="893"/>
      <c r="AU112" s="893"/>
      <c r="AV112" s="893"/>
      <c r="AW112" s="893"/>
      <c r="AX112" s="893"/>
      <c r="AY112" s="893"/>
      <c r="AZ112" s="893"/>
      <c r="BA112" s="893"/>
      <c r="BB112" s="893"/>
      <c r="BC112" s="893"/>
      <c r="BD112" s="893"/>
      <c r="BE112" s="893"/>
      <c r="BF112" s="237"/>
      <c r="BG112" s="29">
        <f>MAX(AB112:BE113)</f>
        <v>0</v>
      </c>
      <c r="BH112" s="253">
        <v>70</v>
      </c>
      <c r="BI112" s="253"/>
      <c r="BJ112" s="79"/>
      <c r="BL112" s="894"/>
      <c r="BM112" s="606"/>
      <c r="BN112" s="605"/>
      <c r="BQ112" s="895"/>
    </row>
    <row r="113" spans="1:69" s="2" customFormat="1" ht="12.75" customHeight="1">
      <c r="A113" s="859"/>
      <c r="B113" s="860"/>
      <c r="C113" s="861"/>
      <c r="D113" s="880"/>
      <c r="E113" s="881"/>
      <c r="F113" s="881"/>
      <c r="G113" s="881"/>
      <c r="H113" s="881"/>
      <c r="I113" s="881"/>
      <c r="J113" s="881"/>
      <c r="K113" s="881"/>
      <c r="L113" s="881"/>
      <c r="M113" s="881"/>
      <c r="N113" s="881"/>
      <c r="O113" s="881"/>
      <c r="P113" s="881"/>
      <c r="Q113" s="881"/>
      <c r="R113" s="881"/>
      <c r="S113" s="881"/>
      <c r="T113" s="881"/>
      <c r="U113" s="881"/>
      <c r="V113" s="881"/>
      <c r="W113" s="881"/>
      <c r="X113" s="881"/>
      <c r="Y113" s="881"/>
      <c r="Z113" s="881"/>
      <c r="AA113" s="882"/>
      <c r="AB113" s="886"/>
      <c r="AC113" s="887"/>
      <c r="AD113" s="887"/>
      <c r="AE113" s="887"/>
      <c r="AF113" s="887"/>
      <c r="AG113" s="887"/>
      <c r="AH113" s="887"/>
      <c r="AI113" s="887"/>
      <c r="AJ113" s="887"/>
      <c r="AK113" s="888"/>
      <c r="AL113" s="893"/>
      <c r="AM113" s="893"/>
      <c r="AN113" s="893"/>
      <c r="AO113" s="893"/>
      <c r="AP113" s="893"/>
      <c r="AQ113" s="893"/>
      <c r="AR113" s="893"/>
      <c r="AS113" s="893"/>
      <c r="AT113" s="893"/>
      <c r="AU113" s="893"/>
      <c r="AV113" s="893"/>
      <c r="AW113" s="893"/>
      <c r="AX113" s="893"/>
      <c r="AY113" s="893"/>
      <c r="AZ113" s="893"/>
      <c r="BA113" s="893"/>
      <c r="BB113" s="893"/>
      <c r="BC113" s="893"/>
      <c r="BD113" s="893"/>
      <c r="BE113" s="893"/>
      <c r="BF113" s="237"/>
      <c r="BG113" s="29"/>
      <c r="BJ113" s="79"/>
      <c r="BL113" s="894"/>
      <c r="BM113" s="606"/>
      <c r="BN113" s="605"/>
      <c r="BQ113" s="895"/>
    </row>
    <row r="114" spans="1:69" s="2" customFormat="1" ht="12.75" customHeight="1">
      <c r="A114" s="469"/>
      <c r="B114" s="327"/>
      <c r="C114" s="470"/>
      <c r="D114" s="587"/>
      <c r="E114" s="326"/>
      <c r="F114" s="326"/>
      <c r="G114" s="326"/>
      <c r="H114" s="326"/>
      <c r="I114" s="326"/>
      <c r="J114" s="326"/>
      <c r="K114" s="326"/>
      <c r="L114" s="326"/>
      <c r="M114" s="326"/>
      <c r="N114" s="326"/>
      <c r="O114" s="326"/>
      <c r="P114" s="326"/>
      <c r="Q114" s="326"/>
      <c r="R114" s="326"/>
      <c r="S114" s="326"/>
      <c r="T114" s="326"/>
      <c r="U114" s="326"/>
      <c r="V114" s="326"/>
      <c r="W114" s="326"/>
      <c r="X114" s="326"/>
      <c r="Y114" s="326"/>
      <c r="Z114" s="326"/>
      <c r="AA114" s="326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89"/>
      <c r="AM114" s="589"/>
      <c r="AN114" s="589"/>
      <c r="AO114" s="589"/>
      <c r="AP114" s="589"/>
      <c r="AQ114" s="589"/>
      <c r="AR114" s="589"/>
      <c r="AS114" s="589"/>
      <c r="AT114" s="589"/>
      <c r="AU114" s="589"/>
      <c r="AV114" s="589"/>
      <c r="AW114" s="589"/>
      <c r="AX114" s="589"/>
      <c r="AY114" s="589"/>
      <c r="AZ114" s="589"/>
      <c r="BA114" s="589"/>
      <c r="BB114" s="589"/>
      <c r="BC114" s="589"/>
      <c r="BD114" s="589"/>
      <c r="BE114" s="590"/>
      <c r="BF114" s="237"/>
      <c r="BG114" s="29"/>
      <c r="BJ114" s="79"/>
      <c r="BL114" s="603"/>
      <c r="BM114" s="606"/>
      <c r="BN114" s="605"/>
      <c r="BQ114" s="607"/>
    </row>
    <row r="115" spans="1:69" s="2" customFormat="1" ht="12.75" customHeight="1">
      <c r="A115" s="816" t="s">
        <v>379</v>
      </c>
      <c r="B115" s="817"/>
      <c r="C115" s="818"/>
      <c r="D115" s="825" t="s">
        <v>349</v>
      </c>
      <c r="E115" s="826"/>
      <c r="F115" s="826"/>
      <c r="G115" s="826"/>
      <c r="H115" s="826"/>
      <c r="I115" s="826"/>
      <c r="J115" s="826"/>
      <c r="K115" s="826"/>
      <c r="L115" s="826"/>
      <c r="M115" s="826"/>
      <c r="N115" s="826"/>
      <c r="O115" s="826"/>
      <c r="P115" s="826"/>
      <c r="Q115" s="826"/>
      <c r="R115" s="826"/>
      <c r="S115" s="826"/>
      <c r="T115" s="826"/>
      <c r="U115" s="826"/>
      <c r="V115" s="826"/>
      <c r="W115" s="826"/>
      <c r="X115" s="890"/>
      <c r="Y115" s="833" t="s">
        <v>527</v>
      </c>
      <c r="Z115" s="834"/>
      <c r="AA115" s="834"/>
      <c r="AB115" s="834"/>
      <c r="AC115" s="834"/>
      <c r="AD115" s="834"/>
      <c r="AE115" s="834"/>
      <c r="AF115" s="834"/>
      <c r="AG115" s="834"/>
      <c r="AH115" s="834"/>
      <c r="AI115" s="834"/>
      <c r="AJ115" s="834"/>
      <c r="AK115" s="834"/>
      <c r="AL115" s="834"/>
      <c r="AM115" s="834"/>
      <c r="AN115" s="834"/>
      <c r="AO115" s="834"/>
      <c r="AP115" s="834"/>
      <c r="AQ115" s="834"/>
      <c r="AR115" s="834"/>
      <c r="AS115" s="834"/>
      <c r="AT115" s="834"/>
      <c r="AU115" s="834"/>
      <c r="AV115" s="834"/>
      <c r="AW115" s="834"/>
      <c r="AX115" s="834"/>
      <c r="AY115" s="834"/>
      <c r="AZ115" s="834"/>
      <c r="BA115" s="834"/>
      <c r="BB115" s="834"/>
      <c r="BC115" s="834"/>
      <c r="BD115" s="834"/>
      <c r="BE115" s="835"/>
      <c r="BF115" s="237"/>
      <c r="BG115" s="224"/>
      <c r="BH115" s="224"/>
      <c r="BI115" s="224"/>
    </row>
    <row r="116" spans="1:69" s="2" customFormat="1" ht="12.75" customHeight="1">
      <c r="A116" s="819"/>
      <c r="B116" s="820"/>
      <c r="C116" s="821"/>
      <c r="D116" s="827"/>
      <c r="E116" s="828"/>
      <c r="F116" s="828"/>
      <c r="G116" s="828"/>
      <c r="H116" s="828"/>
      <c r="I116" s="828"/>
      <c r="J116" s="828"/>
      <c r="K116" s="828"/>
      <c r="L116" s="828"/>
      <c r="M116" s="828"/>
      <c r="N116" s="828"/>
      <c r="O116" s="828"/>
      <c r="P116" s="828"/>
      <c r="Q116" s="828"/>
      <c r="R116" s="828"/>
      <c r="S116" s="828"/>
      <c r="T116" s="828"/>
      <c r="U116" s="828"/>
      <c r="V116" s="828"/>
      <c r="W116" s="828"/>
      <c r="X116" s="891"/>
      <c r="Y116" s="836" t="s">
        <v>234</v>
      </c>
      <c r="Z116" s="837"/>
      <c r="AA116" s="837"/>
      <c r="AB116" s="837"/>
      <c r="AC116" s="837"/>
      <c r="AD116" s="837"/>
      <c r="AE116" s="837"/>
      <c r="AF116" s="837"/>
      <c r="AG116" s="837"/>
      <c r="AH116" s="837"/>
      <c r="AI116" s="837"/>
      <c r="AJ116" s="837"/>
      <c r="AK116" s="837"/>
      <c r="AL116" s="837"/>
      <c r="AM116" s="837"/>
      <c r="AN116" s="837"/>
      <c r="AO116" s="837"/>
      <c r="AP116" s="837"/>
      <c r="AQ116" s="837"/>
      <c r="AR116" s="837"/>
      <c r="AS116" s="837"/>
      <c r="AT116" s="837"/>
      <c r="AU116" s="837"/>
      <c r="AV116" s="837"/>
      <c r="AW116" s="837"/>
      <c r="AX116" s="837"/>
      <c r="AY116" s="837"/>
      <c r="AZ116" s="837"/>
      <c r="BA116" s="837"/>
      <c r="BB116" s="837"/>
      <c r="BC116" s="837"/>
      <c r="BD116" s="837"/>
      <c r="BE116" s="838"/>
      <c r="BF116" s="237"/>
      <c r="BG116" s="224"/>
      <c r="BH116" s="224"/>
      <c r="BI116" s="224"/>
    </row>
    <row r="117" spans="1:69" s="2" customFormat="1" ht="12.75" customHeight="1">
      <c r="A117" s="822"/>
      <c r="B117" s="823"/>
      <c r="C117" s="824"/>
      <c r="D117" s="829"/>
      <c r="E117" s="830"/>
      <c r="F117" s="830"/>
      <c r="G117" s="830"/>
      <c r="H117" s="830"/>
      <c r="I117" s="830"/>
      <c r="J117" s="830"/>
      <c r="K117" s="830"/>
      <c r="L117" s="830"/>
      <c r="M117" s="830"/>
      <c r="N117" s="830"/>
      <c r="O117" s="830"/>
      <c r="P117" s="830"/>
      <c r="Q117" s="830"/>
      <c r="R117" s="830"/>
      <c r="S117" s="830"/>
      <c r="T117" s="830"/>
      <c r="U117" s="830"/>
      <c r="V117" s="830"/>
      <c r="W117" s="830"/>
      <c r="X117" s="892"/>
      <c r="Y117" s="610"/>
      <c r="Z117" s="611"/>
      <c r="AA117" s="611"/>
      <c r="AB117" s="611"/>
      <c r="AC117" s="612"/>
      <c r="AD117" s="905">
        <v>0</v>
      </c>
      <c r="AE117" s="906"/>
      <c r="AF117" s="906"/>
      <c r="AG117" s="906"/>
      <c r="AH117" s="906"/>
      <c r="AI117" s="906"/>
      <c r="AJ117" s="906"/>
      <c r="AK117" s="906"/>
      <c r="AL117" s="906"/>
      <c r="AM117" s="906"/>
      <c r="AN117" s="906"/>
      <c r="AO117" s="906"/>
      <c r="AP117" s="906"/>
      <c r="AQ117" s="907"/>
      <c r="AR117" s="839">
        <v>70</v>
      </c>
      <c r="AS117" s="840"/>
      <c r="AT117" s="840"/>
      <c r="AU117" s="840"/>
      <c r="AV117" s="840"/>
      <c r="AW117" s="840"/>
      <c r="AX117" s="840"/>
      <c r="AY117" s="840"/>
      <c r="AZ117" s="840"/>
      <c r="BA117" s="840"/>
      <c r="BB117" s="840"/>
      <c r="BC117" s="840"/>
      <c r="BD117" s="840"/>
      <c r="BE117" s="841"/>
      <c r="BF117" s="237"/>
      <c r="BG117" s="29"/>
      <c r="BH117" s="224"/>
      <c r="BI117" s="224"/>
      <c r="BJ117" s="79"/>
    </row>
    <row r="118" spans="1:69" s="2" customFormat="1" ht="12.75" customHeight="1">
      <c r="A118" s="853" t="s">
        <v>771</v>
      </c>
      <c r="B118" s="854"/>
      <c r="C118" s="855"/>
      <c r="D118" s="752" t="s">
        <v>805</v>
      </c>
      <c r="E118" s="753"/>
      <c r="F118" s="753"/>
      <c r="G118" s="753"/>
      <c r="H118" s="753"/>
      <c r="I118" s="753"/>
      <c r="J118" s="753"/>
      <c r="K118" s="753"/>
      <c r="L118" s="753"/>
      <c r="M118" s="753"/>
      <c r="N118" s="753"/>
      <c r="O118" s="753"/>
      <c r="P118" s="753"/>
      <c r="Q118" s="753"/>
      <c r="R118" s="753"/>
      <c r="S118" s="753"/>
      <c r="T118" s="753"/>
      <c r="U118" s="753"/>
      <c r="V118" s="753"/>
      <c r="W118" s="753"/>
      <c r="X118" s="754"/>
      <c r="Y118" s="896" t="s">
        <v>785</v>
      </c>
      <c r="Z118" s="897"/>
      <c r="AA118" s="897"/>
      <c r="AB118" s="897"/>
      <c r="AC118" s="898"/>
      <c r="AD118" s="783" t="s">
        <v>786</v>
      </c>
      <c r="AE118" s="784"/>
      <c r="AF118" s="784"/>
      <c r="AG118" s="784"/>
      <c r="AH118" s="784"/>
      <c r="AI118" s="784"/>
      <c r="AJ118" s="784"/>
      <c r="AK118" s="784"/>
      <c r="AL118" s="784"/>
      <c r="AM118" s="784"/>
      <c r="AN118" s="784"/>
      <c r="AO118" s="784"/>
      <c r="AP118" s="784"/>
      <c r="AQ118" s="785"/>
      <c r="AR118" s="783" t="s">
        <v>787</v>
      </c>
      <c r="AS118" s="784"/>
      <c r="AT118" s="784"/>
      <c r="AU118" s="784"/>
      <c r="AV118" s="784"/>
      <c r="AW118" s="784"/>
      <c r="AX118" s="784"/>
      <c r="AY118" s="784"/>
      <c r="AZ118" s="784"/>
      <c r="BA118" s="784"/>
      <c r="BB118" s="784"/>
      <c r="BC118" s="784"/>
      <c r="BD118" s="784"/>
      <c r="BE118" s="785"/>
      <c r="BF118" s="237"/>
      <c r="BG118" s="29"/>
      <c r="BH118" s="224"/>
      <c r="BI118" s="224"/>
      <c r="BJ118" s="79"/>
    </row>
    <row r="119" spans="1:69" s="2" customFormat="1" ht="12.75" customHeight="1">
      <c r="A119" s="856"/>
      <c r="B119" s="857"/>
      <c r="C119" s="858"/>
      <c r="D119" s="755"/>
      <c r="E119" s="756"/>
      <c r="F119" s="756"/>
      <c r="G119" s="756"/>
      <c r="H119" s="756"/>
      <c r="I119" s="756"/>
      <c r="J119" s="756"/>
      <c r="K119" s="756"/>
      <c r="L119" s="756"/>
      <c r="M119" s="756"/>
      <c r="N119" s="756"/>
      <c r="O119" s="756"/>
      <c r="P119" s="756"/>
      <c r="Q119" s="756"/>
      <c r="R119" s="756"/>
      <c r="S119" s="756"/>
      <c r="T119" s="756"/>
      <c r="U119" s="756"/>
      <c r="V119" s="756"/>
      <c r="W119" s="756"/>
      <c r="X119" s="757"/>
      <c r="Y119" s="899"/>
      <c r="Z119" s="900"/>
      <c r="AA119" s="900"/>
      <c r="AB119" s="900"/>
      <c r="AC119" s="901"/>
      <c r="AD119" s="786"/>
      <c r="AE119" s="787"/>
      <c r="AF119" s="787"/>
      <c r="AG119" s="787"/>
      <c r="AH119" s="787"/>
      <c r="AI119" s="787"/>
      <c r="AJ119" s="787"/>
      <c r="AK119" s="787"/>
      <c r="AL119" s="787"/>
      <c r="AM119" s="787"/>
      <c r="AN119" s="787"/>
      <c r="AO119" s="787"/>
      <c r="AP119" s="787"/>
      <c r="AQ119" s="788"/>
      <c r="AR119" s="786"/>
      <c r="AS119" s="787"/>
      <c r="AT119" s="787"/>
      <c r="AU119" s="787"/>
      <c r="AV119" s="787"/>
      <c r="AW119" s="787"/>
      <c r="AX119" s="787"/>
      <c r="AY119" s="787"/>
      <c r="AZ119" s="787"/>
      <c r="BA119" s="787"/>
      <c r="BB119" s="787"/>
      <c r="BC119" s="787"/>
      <c r="BD119" s="787"/>
      <c r="BE119" s="788"/>
      <c r="BF119" s="237"/>
      <c r="BG119" s="29"/>
      <c r="BH119" s="224"/>
      <c r="BI119" s="224"/>
      <c r="BJ119" s="79"/>
    </row>
    <row r="120" spans="1:69" s="2" customFormat="1" ht="24" customHeight="1">
      <c r="A120" s="856"/>
      <c r="B120" s="857"/>
      <c r="C120" s="858"/>
      <c r="D120" s="755"/>
      <c r="E120" s="756"/>
      <c r="F120" s="756"/>
      <c r="G120" s="756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  <c r="T120" s="756"/>
      <c r="U120" s="756"/>
      <c r="V120" s="756"/>
      <c r="W120" s="756"/>
      <c r="X120" s="757"/>
      <c r="Y120" s="899"/>
      <c r="Z120" s="900"/>
      <c r="AA120" s="900"/>
      <c r="AB120" s="900"/>
      <c r="AC120" s="901"/>
      <c r="AD120" s="786"/>
      <c r="AE120" s="787"/>
      <c r="AF120" s="787"/>
      <c r="AG120" s="787"/>
      <c r="AH120" s="787"/>
      <c r="AI120" s="787"/>
      <c r="AJ120" s="787"/>
      <c r="AK120" s="787"/>
      <c r="AL120" s="787"/>
      <c r="AM120" s="787"/>
      <c r="AN120" s="787"/>
      <c r="AO120" s="787"/>
      <c r="AP120" s="787"/>
      <c r="AQ120" s="788"/>
      <c r="AR120" s="786"/>
      <c r="AS120" s="787"/>
      <c r="AT120" s="787"/>
      <c r="AU120" s="787"/>
      <c r="AV120" s="787"/>
      <c r="AW120" s="787"/>
      <c r="AX120" s="787"/>
      <c r="AY120" s="787"/>
      <c r="AZ120" s="787"/>
      <c r="BA120" s="787"/>
      <c r="BB120" s="787"/>
      <c r="BC120" s="787"/>
      <c r="BD120" s="787"/>
      <c r="BE120" s="788"/>
      <c r="BF120" s="237"/>
      <c r="BG120" s="29"/>
      <c r="BH120" s="224"/>
      <c r="BI120" s="224"/>
      <c r="BJ120" s="79"/>
    </row>
    <row r="121" spans="1:69" s="2" customFormat="1" ht="12.75" hidden="1" customHeight="1">
      <c r="A121" s="856"/>
      <c r="B121" s="857"/>
      <c r="C121" s="858"/>
      <c r="D121" s="755"/>
      <c r="E121" s="756"/>
      <c r="F121" s="756"/>
      <c r="G121" s="756"/>
      <c r="H121" s="756"/>
      <c r="I121" s="756"/>
      <c r="J121" s="756"/>
      <c r="K121" s="756"/>
      <c r="L121" s="756"/>
      <c r="M121" s="756"/>
      <c r="N121" s="756"/>
      <c r="O121" s="756"/>
      <c r="P121" s="756"/>
      <c r="Q121" s="756"/>
      <c r="R121" s="756"/>
      <c r="S121" s="756"/>
      <c r="T121" s="756"/>
      <c r="U121" s="756"/>
      <c r="V121" s="756"/>
      <c r="W121" s="756"/>
      <c r="X121" s="757"/>
      <c r="Y121" s="899"/>
      <c r="Z121" s="900"/>
      <c r="AA121" s="900"/>
      <c r="AB121" s="900"/>
      <c r="AC121" s="901"/>
      <c r="AD121" s="786"/>
      <c r="AE121" s="787"/>
      <c r="AF121" s="787"/>
      <c r="AG121" s="787"/>
      <c r="AH121" s="787"/>
      <c r="AI121" s="787"/>
      <c r="AJ121" s="787"/>
      <c r="AK121" s="787"/>
      <c r="AL121" s="787"/>
      <c r="AM121" s="787"/>
      <c r="AN121" s="787"/>
      <c r="AO121" s="787"/>
      <c r="AP121" s="787"/>
      <c r="AQ121" s="788"/>
      <c r="AR121" s="786"/>
      <c r="AS121" s="787"/>
      <c r="AT121" s="787"/>
      <c r="AU121" s="787"/>
      <c r="AV121" s="787"/>
      <c r="AW121" s="787"/>
      <c r="AX121" s="787"/>
      <c r="AY121" s="787"/>
      <c r="AZ121" s="787"/>
      <c r="BA121" s="787"/>
      <c r="BB121" s="787"/>
      <c r="BC121" s="787"/>
      <c r="BD121" s="787"/>
      <c r="BE121" s="788"/>
      <c r="BF121" s="237"/>
      <c r="BG121" s="29"/>
      <c r="BH121" s="224"/>
      <c r="BI121" s="224"/>
      <c r="BJ121" s="79"/>
    </row>
    <row r="122" spans="1:69" s="2" customFormat="1" ht="10.5" customHeight="1">
      <c r="A122" s="856"/>
      <c r="B122" s="857"/>
      <c r="C122" s="858"/>
      <c r="D122" s="889"/>
      <c r="E122" s="878"/>
      <c r="F122" s="878"/>
      <c r="G122" s="878"/>
      <c r="H122" s="878"/>
      <c r="I122" s="878"/>
      <c r="J122" s="878"/>
      <c r="K122" s="878"/>
      <c r="L122" s="878"/>
      <c r="M122" s="878"/>
      <c r="N122" s="878"/>
      <c r="O122" s="878"/>
      <c r="P122" s="878"/>
      <c r="Q122" s="878"/>
      <c r="R122" s="878"/>
      <c r="S122" s="878"/>
      <c r="T122" s="878"/>
      <c r="U122" s="878"/>
      <c r="V122" s="878"/>
      <c r="W122" s="878"/>
      <c r="X122" s="879"/>
      <c r="Y122" s="899"/>
      <c r="Z122" s="900"/>
      <c r="AA122" s="900"/>
      <c r="AB122" s="900"/>
      <c r="AC122" s="901"/>
      <c r="AD122" s="786"/>
      <c r="AE122" s="787"/>
      <c r="AF122" s="787"/>
      <c r="AG122" s="787"/>
      <c r="AH122" s="787"/>
      <c r="AI122" s="787"/>
      <c r="AJ122" s="787"/>
      <c r="AK122" s="787"/>
      <c r="AL122" s="787"/>
      <c r="AM122" s="787"/>
      <c r="AN122" s="787"/>
      <c r="AO122" s="787"/>
      <c r="AP122" s="787"/>
      <c r="AQ122" s="788"/>
      <c r="AR122" s="786"/>
      <c r="AS122" s="787"/>
      <c r="AT122" s="787"/>
      <c r="AU122" s="787"/>
      <c r="AV122" s="787"/>
      <c r="AW122" s="787"/>
      <c r="AX122" s="787"/>
      <c r="AY122" s="787"/>
      <c r="AZ122" s="787"/>
      <c r="BA122" s="787"/>
      <c r="BB122" s="787"/>
      <c r="BC122" s="787"/>
      <c r="BD122" s="787"/>
      <c r="BE122" s="788"/>
      <c r="BF122" s="237"/>
      <c r="BG122" s="29"/>
      <c r="BH122" s="224"/>
      <c r="BI122" s="224"/>
      <c r="BJ122" s="79"/>
    </row>
    <row r="123" spans="1:69" s="2" customFormat="1" ht="12.75" customHeight="1">
      <c r="A123" s="856"/>
      <c r="B123" s="857"/>
      <c r="C123" s="858"/>
      <c r="D123" s="877"/>
      <c r="E123" s="878"/>
      <c r="F123" s="878"/>
      <c r="G123" s="878"/>
      <c r="H123" s="878"/>
      <c r="I123" s="878"/>
      <c r="J123" s="878"/>
      <c r="K123" s="878"/>
      <c r="L123" s="878"/>
      <c r="M123" s="878"/>
      <c r="N123" s="878"/>
      <c r="O123" s="878"/>
      <c r="P123" s="878"/>
      <c r="Q123" s="878"/>
      <c r="R123" s="878"/>
      <c r="S123" s="878"/>
      <c r="T123" s="878"/>
      <c r="U123" s="878"/>
      <c r="V123" s="878"/>
      <c r="W123" s="878"/>
      <c r="X123" s="879"/>
      <c r="Y123" s="899"/>
      <c r="Z123" s="900"/>
      <c r="AA123" s="900"/>
      <c r="AB123" s="900"/>
      <c r="AC123" s="901"/>
      <c r="AD123" s="786"/>
      <c r="AE123" s="787"/>
      <c r="AF123" s="787"/>
      <c r="AG123" s="787"/>
      <c r="AH123" s="787"/>
      <c r="AI123" s="787"/>
      <c r="AJ123" s="787"/>
      <c r="AK123" s="787"/>
      <c r="AL123" s="787"/>
      <c r="AM123" s="787"/>
      <c r="AN123" s="787"/>
      <c r="AO123" s="787"/>
      <c r="AP123" s="787"/>
      <c r="AQ123" s="788"/>
      <c r="AR123" s="786"/>
      <c r="AS123" s="787"/>
      <c r="AT123" s="787"/>
      <c r="AU123" s="787"/>
      <c r="AV123" s="787"/>
      <c r="AW123" s="787"/>
      <c r="AX123" s="787"/>
      <c r="AY123" s="787"/>
      <c r="AZ123" s="787"/>
      <c r="BA123" s="787"/>
      <c r="BB123" s="787"/>
      <c r="BC123" s="787"/>
      <c r="BD123" s="787"/>
      <c r="BE123" s="788"/>
      <c r="BF123" s="237"/>
      <c r="BG123" s="29"/>
      <c r="BH123" s="224"/>
      <c r="BI123" s="224"/>
      <c r="BJ123" s="79"/>
    </row>
    <row r="124" spans="1:69" s="2" customFormat="1" ht="2.25" customHeight="1">
      <c r="A124" s="856"/>
      <c r="B124" s="857"/>
      <c r="C124" s="858"/>
      <c r="D124" s="877"/>
      <c r="E124" s="878"/>
      <c r="F124" s="878"/>
      <c r="G124" s="878"/>
      <c r="H124" s="878"/>
      <c r="I124" s="878"/>
      <c r="J124" s="878"/>
      <c r="K124" s="878"/>
      <c r="L124" s="878"/>
      <c r="M124" s="878"/>
      <c r="N124" s="878"/>
      <c r="O124" s="878"/>
      <c r="P124" s="878"/>
      <c r="Q124" s="878"/>
      <c r="R124" s="878"/>
      <c r="S124" s="878"/>
      <c r="T124" s="878"/>
      <c r="U124" s="878"/>
      <c r="V124" s="878"/>
      <c r="W124" s="878"/>
      <c r="X124" s="879"/>
      <c r="Y124" s="899"/>
      <c r="Z124" s="900"/>
      <c r="AA124" s="900"/>
      <c r="AB124" s="900"/>
      <c r="AC124" s="901"/>
      <c r="AD124" s="795"/>
      <c r="AE124" s="796"/>
      <c r="AF124" s="796"/>
      <c r="AG124" s="796"/>
      <c r="AH124" s="796"/>
      <c r="AI124" s="796"/>
      <c r="AJ124" s="796"/>
      <c r="AK124" s="796"/>
      <c r="AL124" s="796"/>
      <c r="AM124" s="796"/>
      <c r="AN124" s="796"/>
      <c r="AO124" s="796"/>
      <c r="AP124" s="796"/>
      <c r="AQ124" s="797"/>
      <c r="AR124" s="795"/>
      <c r="AS124" s="796"/>
      <c r="AT124" s="796"/>
      <c r="AU124" s="796"/>
      <c r="AV124" s="796"/>
      <c r="AW124" s="796"/>
      <c r="AX124" s="796"/>
      <c r="AY124" s="796"/>
      <c r="AZ124" s="796"/>
      <c r="BA124" s="796"/>
      <c r="BB124" s="796"/>
      <c r="BC124" s="796"/>
      <c r="BD124" s="796"/>
      <c r="BE124" s="797"/>
      <c r="BF124" s="237"/>
      <c r="BG124" s="29"/>
      <c r="BH124" s="224"/>
      <c r="BI124" s="29" t="s">
        <v>382</v>
      </c>
      <c r="BJ124" s="79"/>
    </row>
    <row r="125" spans="1:69" s="2" customFormat="1" ht="12.75" customHeight="1">
      <c r="A125" s="856"/>
      <c r="B125" s="857"/>
      <c r="C125" s="858"/>
      <c r="D125" s="877"/>
      <c r="E125" s="878"/>
      <c r="F125" s="878"/>
      <c r="G125" s="878"/>
      <c r="H125" s="878"/>
      <c r="I125" s="878"/>
      <c r="J125" s="878"/>
      <c r="K125" s="878"/>
      <c r="L125" s="878"/>
      <c r="M125" s="878"/>
      <c r="N125" s="878"/>
      <c r="O125" s="878"/>
      <c r="P125" s="878"/>
      <c r="Q125" s="878"/>
      <c r="R125" s="878"/>
      <c r="S125" s="878"/>
      <c r="T125" s="878"/>
      <c r="U125" s="878"/>
      <c r="V125" s="878"/>
      <c r="W125" s="878"/>
      <c r="X125" s="879"/>
      <c r="Y125" s="899"/>
      <c r="Z125" s="900"/>
      <c r="AA125" s="900"/>
      <c r="AB125" s="900"/>
      <c r="AC125" s="901"/>
      <c r="AD125" s="908" t="str">
        <f>IF(AND(AR125=""),IF(FIO="","",0),"")</f>
        <v/>
      </c>
      <c r="AE125" s="909"/>
      <c r="AF125" s="909"/>
      <c r="AG125" s="909"/>
      <c r="AH125" s="909"/>
      <c r="AI125" s="909"/>
      <c r="AJ125" s="909"/>
      <c r="AK125" s="909"/>
      <c r="AL125" s="909"/>
      <c r="AM125" s="909"/>
      <c r="AN125" s="909"/>
      <c r="AO125" s="909"/>
      <c r="AP125" s="909"/>
      <c r="AQ125" s="910"/>
      <c r="AR125" s="914"/>
      <c r="AS125" s="915"/>
      <c r="AT125" s="915"/>
      <c r="AU125" s="915"/>
      <c r="AV125" s="915"/>
      <c r="AW125" s="915"/>
      <c r="AX125" s="915"/>
      <c r="AY125" s="915"/>
      <c r="AZ125" s="915"/>
      <c r="BA125" s="915"/>
      <c r="BB125" s="915"/>
      <c r="BC125" s="915"/>
      <c r="BD125" s="915"/>
      <c r="BE125" s="916"/>
      <c r="BF125" s="237"/>
      <c r="BG125" s="29">
        <f>MAX(AD125:BE126)</f>
        <v>0</v>
      </c>
      <c r="BH125" s="311">
        <v>70</v>
      </c>
      <c r="BI125" s="311"/>
      <c r="BJ125" s="79"/>
    </row>
    <row r="126" spans="1:69" s="2" customFormat="1" ht="4.5" customHeight="1">
      <c r="A126" s="859"/>
      <c r="B126" s="860"/>
      <c r="C126" s="861"/>
      <c r="D126" s="880"/>
      <c r="E126" s="881"/>
      <c r="F126" s="881"/>
      <c r="G126" s="881"/>
      <c r="H126" s="881"/>
      <c r="I126" s="881"/>
      <c r="J126" s="881"/>
      <c r="K126" s="881"/>
      <c r="L126" s="881"/>
      <c r="M126" s="881"/>
      <c r="N126" s="881"/>
      <c r="O126" s="881"/>
      <c r="P126" s="881"/>
      <c r="Q126" s="881"/>
      <c r="R126" s="881"/>
      <c r="S126" s="881"/>
      <c r="T126" s="881"/>
      <c r="U126" s="881"/>
      <c r="V126" s="881"/>
      <c r="W126" s="881"/>
      <c r="X126" s="882"/>
      <c r="Y126" s="902"/>
      <c r="Z126" s="903"/>
      <c r="AA126" s="903"/>
      <c r="AB126" s="903"/>
      <c r="AC126" s="904"/>
      <c r="AD126" s="911"/>
      <c r="AE126" s="912"/>
      <c r="AF126" s="912"/>
      <c r="AG126" s="912"/>
      <c r="AH126" s="912"/>
      <c r="AI126" s="912"/>
      <c r="AJ126" s="912"/>
      <c r="AK126" s="912"/>
      <c r="AL126" s="912"/>
      <c r="AM126" s="912"/>
      <c r="AN126" s="912"/>
      <c r="AO126" s="912"/>
      <c r="AP126" s="912"/>
      <c r="AQ126" s="913"/>
      <c r="AR126" s="917"/>
      <c r="AS126" s="918"/>
      <c r="AT126" s="918"/>
      <c r="AU126" s="918"/>
      <c r="AV126" s="918"/>
      <c r="AW126" s="918"/>
      <c r="AX126" s="918"/>
      <c r="AY126" s="918"/>
      <c r="AZ126" s="918"/>
      <c r="BA126" s="918"/>
      <c r="BB126" s="918"/>
      <c r="BC126" s="918"/>
      <c r="BD126" s="918"/>
      <c r="BE126" s="919"/>
      <c r="BF126" s="237"/>
      <c r="BG126" s="224"/>
      <c r="BH126" s="224"/>
      <c r="BI126" s="224"/>
      <c r="BJ126" s="79"/>
    </row>
    <row r="127" spans="1:69" s="2" customFormat="1" ht="12.75" customHeight="1">
      <c r="A127" s="469"/>
      <c r="B127" s="327"/>
      <c r="C127" s="470"/>
      <c r="D127" s="587"/>
      <c r="E127" s="326"/>
      <c r="F127" s="326"/>
      <c r="G127" s="326"/>
      <c r="H127" s="326"/>
      <c r="I127" s="326"/>
      <c r="J127" s="326"/>
      <c r="K127" s="326"/>
      <c r="L127" s="326"/>
      <c r="M127" s="326"/>
      <c r="N127" s="326"/>
      <c r="O127" s="326"/>
      <c r="P127" s="326"/>
      <c r="Q127" s="326"/>
      <c r="R127" s="326"/>
      <c r="S127" s="326"/>
      <c r="T127" s="326"/>
      <c r="U127" s="326"/>
      <c r="V127" s="326"/>
      <c r="W127" s="326"/>
      <c r="X127" s="588"/>
      <c r="Y127" s="608"/>
      <c r="Z127" s="608"/>
      <c r="AA127" s="608"/>
      <c r="AB127" s="608"/>
      <c r="AC127" s="608"/>
      <c r="AD127" s="609"/>
      <c r="AE127" s="609"/>
      <c r="AF127" s="591"/>
      <c r="AG127" s="591"/>
      <c r="AH127" s="251"/>
      <c r="AI127" s="251"/>
      <c r="AJ127" s="251"/>
      <c r="AK127" s="589"/>
      <c r="AL127" s="589"/>
      <c r="AM127" s="589"/>
      <c r="AN127" s="589"/>
      <c r="AO127" s="589"/>
      <c r="AP127" s="589"/>
      <c r="AQ127" s="589"/>
      <c r="AR127" s="589"/>
      <c r="AS127" s="589"/>
      <c r="AT127" s="589"/>
      <c r="AU127" s="589"/>
      <c r="AV127" s="589"/>
      <c r="AW127" s="589"/>
      <c r="AX127" s="589"/>
      <c r="AY127" s="589"/>
      <c r="AZ127" s="589"/>
      <c r="BA127" s="589"/>
      <c r="BB127" s="589"/>
      <c r="BC127" s="589"/>
      <c r="BD127" s="589"/>
      <c r="BE127" s="590"/>
      <c r="BF127" s="237"/>
      <c r="BG127" s="224"/>
      <c r="BH127" s="224"/>
      <c r="BI127" s="224"/>
      <c r="BJ127" s="79"/>
    </row>
    <row r="128" spans="1:69" ht="12.75" customHeight="1">
      <c r="A128" s="816" t="s">
        <v>379</v>
      </c>
      <c r="B128" s="817"/>
      <c r="C128" s="818"/>
      <c r="D128" s="825" t="s">
        <v>349</v>
      </c>
      <c r="E128" s="826"/>
      <c r="F128" s="826"/>
      <c r="G128" s="826"/>
      <c r="H128" s="826"/>
      <c r="I128" s="826"/>
      <c r="J128" s="826"/>
      <c r="K128" s="826"/>
      <c r="L128" s="826"/>
      <c r="M128" s="826"/>
      <c r="N128" s="826"/>
      <c r="O128" s="826"/>
      <c r="P128" s="826"/>
      <c r="Q128" s="826"/>
      <c r="R128" s="826"/>
      <c r="S128" s="826"/>
      <c r="T128" s="826"/>
      <c r="U128" s="826"/>
      <c r="V128" s="826"/>
      <c r="W128" s="826"/>
      <c r="X128" s="831" t="s">
        <v>361</v>
      </c>
      <c r="Y128" s="832"/>
      <c r="Z128" s="832"/>
      <c r="AA128" s="832"/>
      <c r="AB128" s="832"/>
      <c r="AC128" s="832"/>
      <c r="AD128" s="832"/>
      <c r="AE128" s="832"/>
      <c r="AF128" s="831"/>
      <c r="AG128" s="831"/>
      <c r="AH128" s="833" t="s">
        <v>527</v>
      </c>
      <c r="AI128" s="834"/>
      <c r="AJ128" s="834"/>
      <c r="AK128" s="834"/>
      <c r="AL128" s="834"/>
      <c r="AM128" s="834"/>
      <c r="AN128" s="834"/>
      <c r="AO128" s="834"/>
      <c r="AP128" s="834"/>
      <c r="AQ128" s="834"/>
      <c r="AR128" s="834"/>
      <c r="AS128" s="834"/>
      <c r="AT128" s="834"/>
      <c r="AU128" s="834"/>
      <c r="AV128" s="834"/>
      <c r="AW128" s="834"/>
      <c r="AX128" s="834"/>
      <c r="AY128" s="834"/>
      <c r="AZ128" s="834"/>
      <c r="BA128" s="834"/>
      <c r="BB128" s="834"/>
      <c r="BC128" s="834"/>
      <c r="BD128" s="834"/>
      <c r="BE128" s="835"/>
      <c r="BF128" s="475"/>
      <c r="BG128" s="506"/>
      <c r="BH128" s="637"/>
      <c r="BI128" s="638"/>
      <c r="BJ128" s="537"/>
    </row>
    <row r="129" spans="1:62" ht="12.75" customHeight="1">
      <c r="A129" s="819"/>
      <c r="B129" s="820"/>
      <c r="C129" s="821"/>
      <c r="D129" s="827"/>
      <c r="E129" s="828"/>
      <c r="F129" s="828"/>
      <c r="G129" s="828"/>
      <c r="H129" s="828"/>
      <c r="I129" s="828"/>
      <c r="J129" s="828"/>
      <c r="K129" s="828"/>
      <c r="L129" s="828"/>
      <c r="M129" s="828"/>
      <c r="N129" s="828"/>
      <c r="O129" s="828"/>
      <c r="P129" s="828"/>
      <c r="Q129" s="828"/>
      <c r="R129" s="828"/>
      <c r="S129" s="828"/>
      <c r="T129" s="828"/>
      <c r="U129" s="828"/>
      <c r="V129" s="828"/>
      <c r="W129" s="828"/>
      <c r="X129" s="831"/>
      <c r="Y129" s="831"/>
      <c r="Z129" s="831"/>
      <c r="AA129" s="831"/>
      <c r="AB129" s="831"/>
      <c r="AC129" s="831"/>
      <c r="AD129" s="831"/>
      <c r="AE129" s="831"/>
      <c r="AF129" s="831"/>
      <c r="AG129" s="831"/>
      <c r="AH129" s="836" t="s">
        <v>506</v>
      </c>
      <c r="AI129" s="837"/>
      <c r="AJ129" s="837"/>
      <c r="AK129" s="837"/>
      <c r="AL129" s="837"/>
      <c r="AM129" s="837"/>
      <c r="AN129" s="837"/>
      <c r="AO129" s="837"/>
      <c r="AP129" s="837"/>
      <c r="AQ129" s="837"/>
      <c r="AR129" s="837"/>
      <c r="AS129" s="837"/>
      <c r="AT129" s="837"/>
      <c r="AU129" s="837"/>
      <c r="AV129" s="837"/>
      <c r="AW129" s="837"/>
      <c r="AX129" s="837"/>
      <c r="AY129" s="837"/>
      <c r="AZ129" s="837"/>
      <c r="BA129" s="837"/>
      <c r="BB129" s="837"/>
      <c r="BC129" s="837"/>
      <c r="BD129" s="837"/>
      <c r="BE129" s="838"/>
      <c r="BF129" s="475"/>
      <c r="BG129" s="639"/>
      <c r="BH129" s="638"/>
      <c r="BI129" s="638"/>
      <c r="BJ129" s="537"/>
    </row>
    <row r="130" spans="1:62" ht="12.6" customHeight="1">
      <c r="A130" s="822"/>
      <c r="B130" s="823"/>
      <c r="C130" s="824"/>
      <c r="D130" s="829"/>
      <c r="E130" s="830"/>
      <c r="F130" s="830"/>
      <c r="G130" s="830"/>
      <c r="H130" s="830"/>
      <c r="I130" s="830"/>
      <c r="J130" s="830"/>
      <c r="K130" s="830"/>
      <c r="L130" s="830"/>
      <c r="M130" s="830"/>
      <c r="N130" s="830"/>
      <c r="O130" s="830"/>
      <c r="P130" s="830"/>
      <c r="Q130" s="830"/>
      <c r="R130" s="830"/>
      <c r="S130" s="830"/>
      <c r="T130" s="830"/>
      <c r="U130" s="830"/>
      <c r="V130" s="830"/>
      <c r="W130" s="830"/>
      <c r="X130" s="831"/>
      <c r="Y130" s="831"/>
      <c r="Z130" s="831"/>
      <c r="AA130" s="831"/>
      <c r="AB130" s="831"/>
      <c r="AC130" s="831"/>
      <c r="AD130" s="831"/>
      <c r="AE130" s="831"/>
      <c r="AF130" s="831"/>
      <c r="AG130" s="831"/>
      <c r="AH130" s="839">
        <v>0</v>
      </c>
      <c r="AI130" s="840"/>
      <c r="AJ130" s="840"/>
      <c r="AK130" s="840"/>
      <c r="AL130" s="840"/>
      <c r="AM130" s="840"/>
      <c r="AN130" s="840"/>
      <c r="AO130" s="841"/>
      <c r="AP130" s="842">
        <v>50</v>
      </c>
      <c r="AQ130" s="843"/>
      <c r="AR130" s="843"/>
      <c r="AS130" s="843"/>
      <c r="AT130" s="843"/>
      <c r="AU130" s="843"/>
      <c r="AV130" s="843"/>
      <c r="AW130" s="844"/>
      <c r="AX130" s="839">
        <v>100</v>
      </c>
      <c r="AY130" s="840"/>
      <c r="AZ130" s="840"/>
      <c r="BA130" s="840"/>
      <c r="BB130" s="840"/>
      <c r="BC130" s="840"/>
      <c r="BD130" s="840"/>
      <c r="BE130" s="841"/>
      <c r="BF130" s="475"/>
      <c r="BG130" s="506"/>
      <c r="BH130" s="640"/>
      <c r="BI130" s="629"/>
      <c r="BJ130" s="629"/>
    </row>
    <row r="131" spans="1:62" ht="12.75" customHeight="1">
      <c r="A131" s="743" t="s">
        <v>807</v>
      </c>
      <c r="B131" s="744"/>
      <c r="C131" s="745"/>
      <c r="D131" s="752" t="s">
        <v>806</v>
      </c>
      <c r="E131" s="753"/>
      <c r="F131" s="753"/>
      <c r="G131" s="753"/>
      <c r="H131" s="753"/>
      <c r="I131" s="753"/>
      <c r="J131" s="753"/>
      <c r="K131" s="753"/>
      <c r="L131" s="753"/>
      <c r="M131" s="753"/>
      <c r="N131" s="753"/>
      <c r="O131" s="753"/>
      <c r="P131" s="753"/>
      <c r="Q131" s="753"/>
      <c r="R131" s="753"/>
      <c r="S131" s="753"/>
      <c r="T131" s="753"/>
      <c r="U131" s="753"/>
      <c r="V131" s="753"/>
      <c r="W131" s="754"/>
      <c r="X131" s="761" t="s">
        <v>776</v>
      </c>
      <c r="Y131" s="762"/>
      <c r="Z131" s="762"/>
      <c r="AA131" s="762"/>
      <c r="AB131" s="762"/>
      <c r="AC131" s="762"/>
      <c r="AD131" s="762"/>
      <c r="AE131" s="762"/>
      <c r="AF131" s="762"/>
      <c r="AG131" s="763"/>
      <c r="AH131" s="807" t="s">
        <v>777</v>
      </c>
      <c r="AI131" s="845"/>
      <c r="AJ131" s="845"/>
      <c r="AK131" s="845"/>
      <c r="AL131" s="845"/>
      <c r="AM131" s="845"/>
      <c r="AN131" s="845"/>
      <c r="AO131" s="846"/>
      <c r="AP131" s="807" t="s">
        <v>778</v>
      </c>
      <c r="AQ131" s="845"/>
      <c r="AR131" s="845"/>
      <c r="AS131" s="845"/>
      <c r="AT131" s="845"/>
      <c r="AU131" s="845"/>
      <c r="AV131" s="845"/>
      <c r="AW131" s="846"/>
      <c r="AX131" s="807" t="s">
        <v>779</v>
      </c>
      <c r="AY131" s="845"/>
      <c r="AZ131" s="845"/>
      <c r="BA131" s="845"/>
      <c r="BB131" s="845"/>
      <c r="BC131" s="845"/>
      <c r="BD131" s="845"/>
      <c r="BE131" s="846"/>
      <c r="BF131" s="475"/>
      <c r="BG131" s="506"/>
      <c r="BH131" s="494"/>
      <c r="BI131" s="494"/>
      <c r="BJ131" s="537"/>
    </row>
    <row r="132" spans="1:62" ht="12.75" customHeight="1">
      <c r="A132" s="746"/>
      <c r="B132" s="747"/>
      <c r="C132" s="748"/>
      <c r="D132" s="755"/>
      <c r="E132" s="756"/>
      <c r="F132" s="756"/>
      <c r="G132" s="756"/>
      <c r="H132" s="756"/>
      <c r="I132" s="756"/>
      <c r="J132" s="756"/>
      <c r="K132" s="756"/>
      <c r="L132" s="756"/>
      <c r="M132" s="756"/>
      <c r="N132" s="756"/>
      <c r="O132" s="756"/>
      <c r="P132" s="756"/>
      <c r="Q132" s="756"/>
      <c r="R132" s="756"/>
      <c r="S132" s="756"/>
      <c r="T132" s="756"/>
      <c r="U132" s="756"/>
      <c r="V132" s="756"/>
      <c r="W132" s="757"/>
      <c r="X132" s="764"/>
      <c r="Y132" s="765"/>
      <c r="Z132" s="765"/>
      <c r="AA132" s="765"/>
      <c r="AB132" s="765"/>
      <c r="AC132" s="765"/>
      <c r="AD132" s="765"/>
      <c r="AE132" s="765"/>
      <c r="AF132" s="765"/>
      <c r="AG132" s="766"/>
      <c r="AH132" s="847"/>
      <c r="AI132" s="848"/>
      <c r="AJ132" s="848"/>
      <c r="AK132" s="848"/>
      <c r="AL132" s="848"/>
      <c r="AM132" s="848"/>
      <c r="AN132" s="848"/>
      <c r="AO132" s="849"/>
      <c r="AP132" s="847"/>
      <c r="AQ132" s="848"/>
      <c r="AR132" s="848"/>
      <c r="AS132" s="848"/>
      <c r="AT132" s="848"/>
      <c r="AU132" s="848"/>
      <c r="AV132" s="848"/>
      <c r="AW132" s="849"/>
      <c r="AX132" s="847"/>
      <c r="AY132" s="848"/>
      <c r="AZ132" s="848"/>
      <c r="BA132" s="848"/>
      <c r="BB132" s="848"/>
      <c r="BC132" s="848"/>
      <c r="BD132" s="848"/>
      <c r="BE132" s="849"/>
      <c r="BF132" s="475"/>
      <c r="BH132" s="483"/>
      <c r="BI132" s="483"/>
    </row>
    <row r="133" spans="1:62" ht="40.5" customHeight="1">
      <c r="A133" s="746"/>
      <c r="B133" s="747"/>
      <c r="C133" s="748"/>
      <c r="D133" s="755"/>
      <c r="E133" s="756"/>
      <c r="F133" s="756"/>
      <c r="G133" s="756"/>
      <c r="H133" s="756"/>
      <c r="I133" s="756"/>
      <c r="J133" s="756"/>
      <c r="K133" s="756"/>
      <c r="L133" s="756"/>
      <c r="M133" s="756"/>
      <c r="N133" s="756"/>
      <c r="O133" s="756"/>
      <c r="P133" s="756"/>
      <c r="Q133" s="756"/>
      <c r="R133" s="756"/>
      <c r="S133" s="756"/>
      <c r="T133" s="756"/>
      <c r="U133" s="756"/>
      <c r="V133" s="756"/>
      <c r="W133" s="757"/>
      <c r="X133" s="764"/>
      <c r="Y133" s="765"/>
      <c r="Z133" s="765"/>
      <c r="AA133" s="765"/>
      <c r="AB133" s="765"/>
      <c r="AC133" s="765"/>
      <c r="AD133" s="765"/>
      <c r="AE133" s="765"/>
      <c r="AF133" s="765"/>
      <c r="AG133" s="766"/>
      <c r="AH133" s="850"/>
      <c r="AI133" s="851"/>
      <c r="AJ133" s="851"/>
      <c r="AK133" s="851"/>
      <c r="AL133" s="851"/>
      <c r="AM133" s="851"/>
      <c r="AN133" s="851"/>
      <c r="AO133" s="852"/>
      <c r="AP133" s="850"/>
      <c r="AQ133" s="851"/>
      <c r="AR133" s="851"/>
      <c r="AS133" s="851"/>
      <c r="AT133" s="851"/>
      <c r="AU133" s="851"/>
      <c r="AV133" s="851"/>
      <c r="AW133" s="852"/>
      <c r="AX133" s="850"/>
      <c r="AY133" s="851"/>
      <c r="AZ133" s="851"/>
      <c r="BA133" s="851"/>
      <c r="BB133" s="851"/>
      <c r="BC133" s="851"/>
      <c r="BD133" s="851"/>
      <c r="BE133" s="852"/>
      <c r="BF133" s="475"/>
      <c r="BH133" s="500"/>
      <c r="BI133" s="501"/>
    </row>
    <row r="134" spans="1:62" ht="12.75" customHeight="1">
      <c r="A134" s="746"/>
      <c r="B134" s="747"/>
      <c r="C134" s="748"/>
      <c r="D134" s="755"/>
      <c r="E134" s="756"/>
      <c r="F134" s="756"/>
      <c r="G134" s="756"/>
      <c r="H134" s="756"/>
      <c r="I134" s="756"/>
      <c r="J134" s="756"/>
      <c r="K134" s="756"/>
      <c r="L134" s="756"/>
      <c r="M134" s="756"/>
      <c r="N134" s="756"/>
      <c r="O134" s="756"/>
      <c r="P134" s="756"/>
      <c r="Q134" s="756"/>
      <c r="R134" s="756"/>
      <c r="S134" s="756"/>
      <c r="T134" s="756"/>
      <c r="U134" s="756"/>
      <c r="V134" s="756"/>
      <c r="W134" s="757"/>
      <c r="X134" s="764"/>
      <c r="Y134" s="765"/>
      <c r="Z134" s="765"/>
      <c r="AA134" s="765"/>
      <c r="AB134" s="765"/>
      <c r="AC134" s="765"/>
      <c r="AD134" s="765"/>
      <c r="AE134" s="765"/>
      <c r="AF134" s="765"/>
      <c r="AG134" s="766"/>
      <c r="AH134" s="770" t="str">
        <f>IF(AND(AP134="",AX134=""),IF(FIO="","",0),"")</f>
        <v/>
      </c>
      <c r="AI134" s="770"/>
      <c r="AJ134" s="770"/>
      <c r="AK134" s="770"/>
      <c r="AL134" s="770"/>
      <c r="AM134" s="770"/>
      <c r="AN134" s="770"/>
      <c r="AO134" s="770"/>
      <c r="AP134" s="771"/>
      <c r="AQ134" s="771"/>
      <c r="AR134" s="771"/>
      <c r="AS134" s="771"/>
      <c r="AT134" s="771"/>
      <c r="AU134" s="771"/>
      <c r="AV134" s="771"/>
      <c r="AW134" s="771"/>
      <c r="AX134" s="771"/>
      <c r="AY134" s="771"/>
      <c r="AZ134" s="771"/>
      <c r="BA134" s="771"/>
      <c r="BB134" s="771"/>
      <c r="BC134" s="771"/>
      <c r="BD134" s="771"/>
      <c r="BE134" s="771"/>
      <c r="BF134" s="475"/>
      <c r="BG134" s="496">
        <f>MAX(AH134:BE135)</f>
        <v>0</v>
      </c>
      <c r="BH134" s="502">
        <v>100</v>
      </c>
      <c r="BI134" s="502"/>
    </row>
    <row r="135" spans="1:62" ht="12.75" customHeight="1">
      <c r="A135" s="749"/>
      <c r="B135" s="750"/>
      <c r="C135" s="751"/>
      <c r="D135" s="758"/>
      <c r="E135" s="759"/>
      <c r="F135" s="759"/>
      <c r="G135" s="759"/>
      <c r="H135" s="759"/>
      <c r="I135" s="759"/>
      <c r="J135" s="759"/>
      <c r="K135" s="759"/>
      <c r="L135" s="759"/>
      <c r="M135" s="759"/>
      <c r="N135" s="759"/>
      <c r="O135" s="759"/>
      <c r="P135" s="759"/>
      <c r="Q135" s="759"/>
      <c r="R135" s="759"/>
      <c r="S135" s="759"/>
      <c r="T135" s="759"/>
      <c r="U135" s="759"/>
      <c r="V135" s="759"/>
      <c r="W135" s="760"/>
      <c r="X135" s="767"/>
      <c r="Y135" s="768"/>
      <c r="Z135" s="768"/>
      <c r="AA135" s="768"/>
      <c r="AB135" s="768"/>
      <c r="AC135" s="768"/>
      <c r="AD135" s="768"/>
      <c r="AE135" s="768"/>
      <c r="AF135" s="768"/>
      <c r="AG135" s="769"/>
      <c r="AH135" s="770"/>
      <c r="AI135" s="770"/>
      <c r="AJ135" s="770"/>
      <c r="AK135" s="770"/>
      <c r="AL135" s="770"/>
      <c r="AM135" s="770"/>
      <c r="AN135" s="770"/>
      <c r="AO135" s="770"/>
      <c r="AP135" s="771"/>
      <c r="AQ135" s="771"/>
      <c r="AR135" s="771"/>
      <c r="AS135" s="771"/>
      <c r="AT135" s="771"/>
      <c r="AU135" s="771"/>
      <c r="AV135" s="771"/>
      <c r="AW135" s="771"/>
      <c r="AX135" s="771"/>
      <c r="AY135" s="771"/>
      <c r="AZ135" s="771"/>
      <c r="BA135" s="771"/>
      <c r="BB135" s="771"/>
      <c r="BC135" s="771"/>
      <c r="BD135" s="771"/>
      <c r="BE135" s="771"/>
      <c r="BF135" s="475"/>
      <c r="BH135" s="483"/>
      <c r="BI135" s="483"/>
    </row>
    <row r="136" spans="1:62" ht="12.75" customHeight="1">
      <c r="A136" s="743" t="s">
        <v>815</v>
      </c>
      <c r="B136" s="744"/>
      <c r="C136" s="745"/>
      <c r="D136" s="752" t="s">
        <v>808</v>
      </c>
      <c r="E136" s="753"/>
      <c r="F136" s="753"/>
      <c r="G136" s="753"/>
      <c r="H136" s="753"/>
      <c r="I136" s="753"/>
      <c r="J136" s="753"/>
      <c r="K136" s="753"/>
      <c r="L136" s="753"/>
      <c r="M136" s="753"/>
      <c r="N136" s="753"/>
      <c r="O136" s="753"/>
      <c r="P136" s="753"/>
      <c r="Q136" s="753"/>
      <c r="R136" s="753"/>
      <c r="S136" s="753"/>
      <c r="T136" s="753"/>
      <c r="U136" s="753"/>
      <c r="V136" s="753"/>
      <c r="W136" s="754"/>
      <c r="X136" s="761" t="s">
        <v>776</v>
      </c>
      <c r="Y136" s="762"/>
      <c r="Z136" s="762"/>
      <c r="AA136" s="762"/>
      <c r="AB136" s="762"/>
      <c r="AC136" s="762"/>
      <c r="AD136" s="762"/>
      <c r="AE136" s="762"/>
      <c r="AF136" s="762"/>
      <c r="AG136" s="763"/>
      <c r="AH136" s="807" t="s">
        <v>782</v>
      </c>
      <c r="AI136" s="808"/>
      <c r="AJ136" s="808"/>
      <c r="AK136" s="808"/>
      <c r="AL136" s="808"/>
      <c r="AM136" s="808"/>
      <c r="AN136" s="808"/>
      <c r="AO136" s="809"/>
      <c r="AP136" s="807" t="s">
        <v>783</v>
      </c>
      <c r="AQ136" s="808"/>
      <c r="AR136" s="808"/>
      <c r="AS136" s="808"/>
      <c r="AT136" s="808"/>
      <c r="AU136" s="808"/>
      <c r="AV136" s="808"/>
      <c r="AW136" s="809"/>
      <c r="AX136" s="807" t="s">
        <v>784</v>
      </c>
      <c r="AY136" s="808"/>
      <c r="AZ136" s="808"/>
      <c r="BA136" s="808"/>
      <c r="BB136" s="808"/>
      <c r="BC136" s="808"/>
      <c r="BD136" s="808"/>
      <c r="BE136" s="809"/>
      <c r="BF136" s="475"/>
      <c r="BH136" s="483"/>
      <c r="BI136" s="483"/>
    </row>
    <row r="137" spans="1:62" ht="12.75" customHeight="1">
      <c r="A137" s="746"/>
      <c r="B137" s="747"/>
      <c r="C137" s="748"/>
      <c r="D137" s="755"/>
      <c r="E137" s="756"/>
      <c r="F137" s="756"/>
      <c r="G137" s="756"/>
      <c r="H137" s="756"/>
      <c r="I137" s="756"/>
      <c r="J137" s="756"/>
      <c r="K137" s="756"/>
      <c r="L137" s="756"/>
      <c r="M137" s="756"/>
      <c r="N137" s="756"/>
      <c r="O137" s="756"/>
      <c r="P137" s="756"/>
      <c r="Q137" s="756"/>
      <c r="R137" s="756"/>
      <c r="S137" s="756"/>
      <c r="T137" s="756"/>
      <c r="U137" s="756"/>
      <c r="V137" s="756"/>
      <c r="W137" s="757"/>
      <c r="X137" s="764"/>
      <c r="Y137" s="765"/>
      <c r="Z137" s="765"/>
      <c r="AA137" s="765"/>
      <c r="AB137" s="765"/>
      <c r="AC137" s="765"/>
      <c r="AD137" s="765"/>
      <c r="AE137" s="765"/>
      <c r="AF137" s="765"/>
      <c r="AG137" s="766"/>
      <c r="AH137" s="810"/>
      <c r="AI137" s="811"/>
      <c r="AJ137" s="811"/>
      <c r="AK137" s="811"/>
      <c r="AL137" s="811"/>
      <c r="AM137" s="811"/>
      <c r="AN137" s="811"/>
      <c r="AO137" s="812"/>
      <c r="AP137" s="810"/>
      <c r="AQ137" s="811"/>
      <c r="AR137" s="811"/>
      <c r="AS137" s="811"/>
      <c r="AT137" s="811"/>
      <c r="AU137" s="811"/>
      <c r="AV137" s="811"/>
      <c r="AW137" s="812"/>
      <c r="AX137" s="810"/>
      <c r="AY137" s="811"/>
      <c r="AZ137" s="811"/>
      <c r="BA137" s="811"/>
      <c r="BB137" s="811"/>
      <c r="BC137" s="811"/>
      <c r="BD137" s="811"/>
      <c r="BE137" s="812"/>
      <c r="BF137" s="475"/>
      <c r="BH137" s="483"/>
      <c r="BI137" s="483"/>
    </row>
    <row r="138" spans="1:62" ht="25.5" customHeight="1">
      <c r="A138" s="746"/>
      <c r="B138" s="747"/>
      <c r="C138" s="748"/>
      <c r="D138" s="755"/>
      <c r="E138" s="756"/>
      <c r="F138" s="756"/>
      <c r="G138" s="756"/>
      <c r="H138" s="756"/>
      <c r="I138" s="756"/>
      <c r="J138" s="756"/>
      <c r="K138" s="756"/>
      <c r="L138" s="756"/>
      <c r="M138" s="756"/>
      <c r="N138" s="756"/>
      <c r="O138" s="756"/>
      <c r="P138" s="756"/>
      <c r="Q138" s="756"/>
      <c r="R138" s="756"/>
      <c r="S138" s="756"/>
      <c r="T138" s="756"/>
      <c r="U138" s="756"/>
      <c r="V138" s="756"/>
      <c r="W138" s="757"/>
      <c r="X138" s="764"/>
      <c r="Y138" s="765"/>
      <c r="Z138" s="765"/>
      <c r="AA138" s="765"/>
      <c r="AB138" s="765"/>
      <c r="AC138" s="765"/>
      <c r="AD138" s="765"/>
      <c r="AE138" s="765"/>
      <c r="AF138" s="765"/>
      <c r="AG138" s="766"/>
      <c r="AH138" s="813"/>
      <c r="AI138" s="814"/>
      <c r="AJ138" s="814"/>
      <c r="AK138" s="814"/>
      <c r="AL138" s="814"/>
      <c r="AM138" s="814"/>
      <c r="AN138" s="814"/>
      <c r="AO138" s="815"/>
      <c r="AP138" s="813"/>
      <c r="AQ138" s="814"/>
      <c r="AR138" s="814"/>
      <c r="AS138" s="814"/>
      <c r="AT138" s="814"/>
      <c r="AU138" s="814"/>
      <c r="AV138" s="814"/>
      <c r="AW138" s="815"/>
      <c r="AX138" s="813"/>
      <c r="AY138" s="814"/>
      <c r="AZ138" s="814"/>
      <c r="BA138" s="814"/>
      <c r="BB138" s="814"/>
      <c r="BC138" s="814"/>
      <c r="BD138" s="814"/>
      <c r="BE138" s="815"/>
      <c r="BF138" s="475"/>
      <c r="BH138" s="500"/>
      <c r="BI138" s="501"/>
    </row>
    <row r="139" spans="1:62" ht="12.75" customHeight="1">
      <c r="A139" s="746"/>
      <c r="B139" s="747"/>
      <c r="C139" s="748"/>
      <c r="D139" s="755"/>
      <c r="E139" s="756"/>
      <c r="F139" s="756"/>
      <c r="G139" s="756"/>
      <c r="H139" s="756"/>
      <c r="I139" s="756"/>
      <c r="J139" s="756"/>
      <c r="K139" s="756"/>
      <c r="L139" s="756"/>
      <c r="M139" s="756"/>
      <c r="N139" s="756"/>
      <c r="O139" s="756"/>
      <c r="P139" s="756"/>
      <c r="Q139" s="756"/>
      <c r="R139" s="756"/>
      <c r="S139" s="756"/>
      <c r="T139" s="756"/>
      <c r="U139" s="756"/>
      <c r="V139" s="756"/>
      <c r="W139" s="757"/>
      <c r="X139" s="764"/>
      <c r="Y139" s="765"/>
      <c r="Z139" s="765"/>
      <c r="AA139" s="765"/>
      <c r="AB139" s="765"/>
      <c r="AC139" s="765"/>
      <c r="AD139" s="765"/>
      <c r="AE139" s="765"/>
      <c r="AF139" s="765"/>
      <c r="AG139" s="766"/>
      <c r="AH139" s="773" t="str">
        <f>IF(AND(AP139="",AX139=""),IF(FIO="","",0),"")</f>
        <v/>
      </c>
      <c r="AI139" s="774"/>
      <c r="AJ139" s="774"/>
      <c r="AK139" s="774"/>
      <c r="AL139" s="774"/>
      <c r="AM139" s="774"/>
      <c r="AN139" s="774"/>
      <c r="AO139" s="775"/>
      <c r="AP139" s="801"/>
      <c r="AQ139" s="802"/>
      <c r="AR139" s="802"/>
      <c r="AS139" s="802"/>
      <c r="AT139" s="802"/>
      <c r="AU139" s="802"/>
      <c r="AV139" s="802"/>
      <c r="AW139" s="803"/>
      <c r="AX139" s="801"/>
      <c r="AY139" s="802"/>
      <c r="AZ139" s="802"/>
      <c r="BA139" s="802"/>
      <c r="BB139" s="802"/>
      <c r="BC139" s="802"/>
      <c r="BD139" s="802"/>
      <c r="BE139" s="803"/>
      <c r="BF139" s="475"/>
      <c r="BG139" s="496">
        <f>MAX(AH139:BE140)</f>
        <v>0</v>
      </c>
      <c r="BH139" s="502">
        <v>100</v>
      </c>
      <c r="BI139" s="502"/>
    </row>
    <row r="140" spans="1:62" ht="12.75" customHeight="1">
      <c r="A140" s="749"/>
      <c r="B140" s="750"/>
      <c r="C140" s="751"/>
      <c r="D140" s="758"/>
      <c r="E140" s="759"/>
      <c r="F140" s="759"/>
      <c r="G140" s="759"/>
      <c r="H140" s="759"/>
      <c r="I140" s="759"/>
      <c r="J140" s="759"/>
      <c r="K140" s="759"/>
      <c r="L140" s="759"/>
      <c r="M140" s="759"/>
      <c r="N140" s="759"/>
      <c r="O140" s="759"/>
      <c r="P140" s="759"/>
      <c r="Q140" s="759"/>
      <c r="R140" s="759"/>
      <c r="S140" s="759"/>
      <c r="T140" s="759"/>
      <c r="U140" s="759"/>
      <c r="V140" s="759"/>
      <c r="W140" s="760"/>
      <c r="X140" s="767"/>
      <c r="Y140" s="768"/>
      <c r="Z140" s="768"/>
      <c r="AA140" s="768"/>
      <c r="AB140" s="768"/>
      <c r="AC140" s="768"/>
      <c r="AD140" s="768"/>
      <c r="AE140" s="768"/>
      <c r="AF140" s="768"/>
      <c r="AG140" s="769"/>
      <c r="AH140" s="776"/>
      <c r="AI140" s="777"/>
      <c r="AJ140" s="777"/>
      <c r="AK140" s="777"/>
      <c r="AL140" s="777"/>
      <c r="AM140" s="777"/>
      <c r="AN140" s="777"/>
      <c r="AO140" s="778"/>
      <c r="AP140" s="804"/>
      <c r="AQ140" s="805"/>
      <c r="AR140" s="805"/>
      <c r="AS140" s="805"/>
      <c r="AT140" s="805"/>
      <c r="AU140" s="805"/>
      <c r="AV140" s="805"/>
      <c r="AW140" s="806"/>
      <c r="AX140" s="804"/>
      <c r="AY140" s="805"/>
      <c r="AZ140" s="805"/>
      <c r="BA140" s="805"/>
      <c r="BB140" s="805"/>
      <c r="BC140" s="805"/>
      <c r="BD140" s="805"/>
      <c r="BE140" s="806"/>
      <c r="BF140" s="475"/>
      <c r="BH140" s="483"/>
      <c r="BI140" s="483"/>
    </row>
    <row r="141" spans="1:62" ht="12.75" customHeight="1">
      <c r="A141" s="743" t="s">
        <v>816</v>
      </c>
      <c r="B141" s="744"/>
      <c r="C141" s="745"/>
      <c r="D141" s="752" t="s">
        <v>780</v>
      </c>
      <c r="E141" s="753"/>
      <c r="F141" s="753"/>
      <c r="G141" s="753"/>
      <c r="H141" s="753"/>
      <c r="I141" s="753"/>
      <c r="J141" s="753"/>
      <c r="K141" s="753"/>
      <c r="L141" s="753"/>
      <c r="M141" s="753"/>
      <c r="N141" s="753"/>
      <c r="O141" s="753"/>
      <c r="P141" s="753"/>
      <c r="Q141" s="753"/>
      <c r="R141" s="753"/>
      <c r="S141" s="753"/>
      <c r="T141" s="753"/>
      <c r="U141" s="753"/>
      <c r="V141" s="753"/>
      <c r="W141" s="754"/>
      <c r="X141" s="761" t="s">
        <v>781</v>
      </c>
      <c r="Y141" s="762"/>
      <c r="Z141" s="762"/>
      <c r="AA141" s="762"/>
      <c r="AB141" s="762"/>
      <c r="AC141" s="762"/>
      <c r="AD141" s="762"/>
      <c r="AE141" s="762"/>
      <c r="AF141" s="762"/>
      <c r="AG141" s="763"/>
      <c r="AH141" s="807" t="s">
        <v>782</v>
      </c>
      <c r="AI141" s="845"/>
      <c r="AJ141" s="845"/>
      <c r="AK141" s="845"/>
      <c r="AL141" s="845"/>
      <c r="AM141" s="845"/>
      <c r="AN141" s="845"/>
      <c r="AO141" s="846"/>
      <c r="AP141" s="807" t="s">
        <v>783</v>
      </c>
      <c r="AQ141" s="845"/>
      <c r="AR141" s="845"/>
      <c r="AS141" s="845"/>
      <c r="AT141" s="845"/>
      <c r="AU141" s="845"/>
      <c r="AV141" s="845"/>
      <c r="AW141" s="846"/>
      <c r="AX141" s="807" t="s">
        <v>784</v>
      </c>
      <c r="AY141" s="845"/>
      <c r="AZ141" s="845"/>
      <c r="BA141" s="845"/>
      <c r="BB141" s="845"/>
      <c r="BC141" s="845"/>
      <c r="BD141" s="845"/>
      <c r="BE141" s="846"/>
      <c r="BF141" s="475"/>
      <c r="BH141" s="483"/>
      <c r="BI141" s="483"/>
    </row>
    <row r="142" spans="1:62" ht="12.75" customHeight="1">
      <c r="A142" s="746"/>
      <c r="B142" s="747"/>
      <c r="C142" s="748"/>
      <c r="D142" s="755"/>
      <c r="E142" s="756"/>
      <c r="F142" s="756"/>
      <c r="G142" s="756"/>
      <c r="H142" s="756"/>
      <c r="I142" s="756"/>
      <c r="J142" s="756"/>
      <c r="K142" s="756"/>
      <c r="L142" s="756"/>
      <c r="M142" s="756"/>
      <c r="N142" s="756"/>
      <c r="O142" s="756"/>
      <c r="P142" s="756"/>
      <c r="Q142" s="756"/>
      <c r="R142" s="756"/>
      <c r="S142" s="756"/>
      <c r="T142" s="756"/>
      <c r="U142" s="756"/>
      <c r="V142" s="756"/>
      <c r="W142" s="757"/>
      <c r="X142" s="764"/>
      <c r="Y142" s="765"/>
      <c r="Z142" s="765"/>
      <c r="AA142" s="765"/>
      <c r="AB142" s="765"/>
      <c r="AC142" s="765"/>
      <c r="AD142" s="765"/>
      <c r="AE142" s="765"/>
      <c r="AF142" s="765"/>
      <c r="AG142" s="766"/>
      <c r="AH142" s="847"/>
      <c r="AI142" s="848"/>
      <c r="AJ142" s="848"/>
      <c r="AK142" s="848"/>
      <c r="AL142" s="848"/>
      <c r="AM142" s="848"/>
      <c r="AN142" s="848"/>
      <c r="AO142" s="849"/>
      <c r="AP142" s="847"/>
      <c r="AQ142" s="848"/>
      <c r="AR142" s="848"/>
      <c r="AS142" s="848"/>
      <c r="AT142" s="848"/>
      <c r="AU142" s="848"/>
      <c r="AV142" s="848"/>
      <c r="AW142" s="849"/>
      <c r="AX142" s="847"/>
      <c r="AY142" s="848"/>
      <c r="AZ142" s="848"/>
      <c r="BA142" s="848"/>
      <c r="BB142" s="848"/>
      <c r="BC142" s="848"/>
      <c r="BD142" s="848"/>
      <c r="BE142" s="849"/>
      <c r="BF142" s="475"/>
      <c r="BH142" s="483"/>
      <c r="BI142" s="483"/>
    </row>
    <row r="143" spans="1:62" ht="25.5" customHeight="1">
      <c r="A143" s="746"/>
      <c r="B143" s="747"/>
      <c r="C143" s="748"/>
      <c r="D143" s="755"/>
      <c r="E143" s="756"/>
      <c r="F143" s="756"/>
      <c r="G143" s="756"/>
      <c r="H143" s="756"/>
      <c r="I143" s="756"/>
      <c r="J143" s="756"/>
      <c r="K143" s="756"/>
      <c r="L143" s="756"/>
      <c r="M143" s="756"/>
      <c r="N143" s="756"/>
      <c r="O143" s="756"/>
      <c r="P143" s="756"/>
      <c r="Q143" s="756"/>
      <c r="R143" s="756"/>
      <c r="S143" s="756"/>
      <c r="T143" s="756"/>
      <c r="U143" s="756"/>
      <c r="V143" s="756"/>
      <c r="W143" s="757"/>
      <c r="X143" s="764"/>
      <c r="Y143" s="765"/>
      <c r="Z143" s="765"/>
      <c r="AA143" s="765"/>
      <c r="AB143" s="765"/>
      <c r="AC143" s="765"/>
      <c r="AD143" s="765"/>
      <c r="AE143" s="765"/>
      <c r="AF143" s="765"/>
      <c r="AG143" s="766"/>
      <c r="AH143" s="850"/>
      <c r="AI143" s="851"/>
      <c r="AJ143" s="851"/>
      <c r="AK143" s="851"/>
      <c r="AL143" s="851"/>
      <c r="AM143" s="851"/>
      <c r="AN143" s="851"/>
      <c r="AO143" s="852"/>
      <c r="AP143" s="850"/>
      <c r="AQ143" s="851"/>
      <c r="AR143" s="851"/>
      <c r="AS143" s="851"/>
      <c r="AT143" s="851"/>
      <c r="AU143" s="851"/>
      <c r="AV143" s="851"/>
      <c r="AW143" s="852"/>
      <c r="AX143" s="850"/>
      <c r="AY143" s="851"/>
      <c r="AZ143" s="851"/>
      <c r="BA143" s="851"/>
      <c r="BB143" s="851"/>
      <c r="BC143" s="851"/>
      <c r="BD143" s="851"/>
      <c r="BE143" s="852"/>
      <c r="BF143" s="475"/>
      <c r="BH143" s="500"/>
      <c r="BI143" s="501"/>
    </row>
    <row r="144" spans="1:62" ht="12.75" customHeight="1">
      <c r="A144" s="746"/>
      <c r="B144" s="747"/>
      <c r="C144" s="748"/>
      <c r="D144" s="755"/>
      <c r="E144" s="756"/>
      <c r="F144" s="756"/>
      <c r="G144" s="756"/>
      <c r="H144" s="756"/>
      <c r="I144" s="756"/>
      <c r="J144" s="756"/>
      <c r="K144" s="756"/>
      <c r="L144" s="756"/>
      <c r="M144" s="756"/>
      <c r="N144" s="756"/>
      <c r="O144" s="756"/>
      <c r="P144" s="756"/>
      <c r="Q144" s="756"/>
      <c r="R144" s="756"/>
      <c r="S144" s="756"/>
      <c r="T144" s="756"/>
      <c r="U144" s="756"/>
      <c r="V144" s="756"/>
      <c r="W144" s="757"/>
      <c r="X144" s="764"/>
      <c r="Y144" s="765"/>
      <c r="Z144" s="765"/>
      <c r="AA144" s="765"/>
      <c r="AB144" s="765"/>
      <c r="AC144" s="765"/>
      <c r="AD144" s="765"/>
      <c r="AE144" s="765"/>
      <c r="AF144" s="765"/>
      <c r="AG144" s="766"/>
      <c r="AH144" s="770" t="str">
        <f>IF(AND(AP144="",AX144=""),IF(FIO="","",0),"")</f>
        <v/>
      </c>
      <c r="AI144" s="770"/>
      <c r="AJ144" s="770"/>
      <c r="AK144" s="770"/>
      <c r="AL144" s="770"/>
      <c r="AM144" s="770"/>
      <c r="AN144" s="770"/>
      <c r="AO144" s="770"/>
      <c r="AP144" s="771"/>
      <c r="AQ144" s="771"/>
      <c r="AR144" s="771"/>
      <c r="AS144" s="771"/>
      <c r="AT144" s="771"/>
      <c r="AU144" s="771"/>
      <c r="AV144" s="771"/>
      <c r="AW144" s="771"/>
      <c r="AX144" s="771"/>
      <c r="AY144" s="771"/>
      <c r="AZ144" s="771"/>
      <c r="BA144" s="771"/>
      <c r="BB144" s="771"/>
      <c r="BC144" s="771"/>
      <c r="BD144" s="771"/>
      <c r="BE144" s="771"/>
      <c r="BF144" s="475"/>
      <c r="BG144" s="496">
        <f>MAX(AH144:BE145)</f>
        <v>0</v>
      </c>
      <c r="BH144" s="502">
        <v>100</v>
      </c>
      <c r="BI144" s="502"/>
    </row>
    <row r="145" spans="1:63" ht="12.75" customHeight="1">
      <c r="A145" s="749"/>
      <c r="B145" s="750"/>
      <c r="C145" s="751"/>
      <c r="D145" s="758"/>
      <c r="E145" s="759"/>
      <c r="F145" s="759"/>
      <c r="G145" s="759"/>
      <c r="H145" s="759"/>
      <c r="I145" s="759"/>
      <c r="J145" s="759"/>
      <c r="K145" s="759"/>
      <c r="L145" s="759"/>
      <c r="M145" s="759"/>
      <c r="N145" s="759"/>
      <c r="O145" s="759"/>
      <c r="P145" s="759"/>
      <c r="Q145" s="759"/>
      <c r="R145" s="759"/>
      <c r="S145" s="759"/>
      <c r="T145" s="759"/>
      <c r="U145" s="759"/>
      <c r="V145" s="759"/>
      <c r="W145" s="760"/>
      <c r="X145" s="767"/>
      <c r="Y145" s="768"/>
      <c r="Z145" s="768"/>
      <c r="AA145" s="768"/>
      <c r="AB145" s="768"/>
      <c r="AC145" s="768"/>
      <c r="AD145" s="768"/>
      <c r="AE145" s="768"/>
      <c r="AF145" s="768"/>
      <c r="AG145" s="769"/>
      <c r="AH145" s="770"/>
      <c r="AI145" s="770"/>
      <c r="AJ145" s="770"/>
      <c r="AK145" s="770"/>
      <c r="AL145" s="770"/>
      <c r="AM145" s="770"/>
      <c r="AN145" s="770"/>
      <c r="AO145" s="770"/>
      <c r="AP145" s="771"/>
      <c r="AQ145" s="771"/>
      <c r="AR145" s="771"/>
      <c r="AS145" s="771"/>
      <c r="AT145" s="771"/>
      <c r="AU145" s="771"/>
      <c r="AV145" s="771"/>
      <c r="AW145" s="771"/>
      <c r="AX145" s="771"/>
      <c r="AY145" s="771"/>
      <c r="AZ145" s="771"/>
      <c r="BA145" s="771"/>
      <c r="BB145" s="771"/>
      <c r="BC145" s="771"/>
      <c r="BD145" s="771"/>
      <c r="BE145" s="771"/>
      <c r="BF145" s="475"/>
      <c r="BH145" s="483"/>
      <c r="BI145" s="483"/>
    </row>
    <row r="146" spans="1:63" ht="12.75" customHeight="1">
      <c r="A146" s="327"/>
      <c r="B146" s="327"/>
      <c r="C146" s="327"/>
      <c r="D146" s="505"/>
      <c r="E146" s="505"/>
      <c r="F146" s="505"/>
      <c r="G146" s="505"/>
      <c r="H146" s="505"/>
      <c r="I146" s="505"/>
      <c r="J146" s="505"/>
      <c r="K146" s="505"/>
      <c r="L146" s="505"/>
      <c r="M146" s="505"/>
      <c r="N146" s="505"/>
      <c r="O146" s="505"/>
      <c r="P146" s="505"/>
      <c r="Q146" s="505"/>
      <c r="R146" s="505"/>
      <c r="S146" s="505"/>
      <c r="T146" s="505"/>
      <c r="U146" s="505"/>
      <c r="V146" s="505"/>
      <c r="W146" s="505"/>
      <c r="X146" s="505"/>
      <c r="Y146" s="505"/>
      <c r="Z146" s="505"/>
      <c r="AA146" s="505"/>
      <c r="AB146" s="467"/>
      <c r="AC146" s="467"/>
      <c r="AD146" s="467"/>
      <c r="AE146" s="467"/>
      <c r="AF146" s="467"/>
      <c r="AG146" s="467"/>
      <c r="AH146" s="467"/>
      <c r="AI146" s="467"/>
      <c r="AJ146" s="467"/>
      <c r="AK146" s="467"/>
      <c r="AL146" s="509"/>
      <c r="AM146" s="509"/>
      <c r="AN146" s="509"/>
      <c r="AO146" s="509"/>
      <c r="AP146" s="509"/>
      <c r="AQ146" s="509"/>
      <c r="AR146" s="509"/>
      <c r="AS146" s="509"/>
      <c r="AT146" s="509"/>
      <c r="AU146" s="509"/>
      <c r="AV146" s="509"/>
      <c r="AW146" s="509"/>
      <c r="AX146" s="509"/>
      <c r="AY146" s="509"/>
      <c r="AZ146" s="509"/>
      <c r="BA146" s="509"/>
      <c r="BB146" s="509"/>
      <c r="BC146" s="509"/>
      <c r="BD146" s="509"/>
      <c r="BE146" s="509"/>
      <c r="BF146" s="475"/>
      <c r="BH146" s="483"/>
      <c r="BI146" s="483"/>
    </row>
    <row r="147" spans="1:63" ht="12.75" customHeight="1">
      <c r="A147" s="210"/>
      <c r="B147" s="225"/>
      <c r="C147" s="225"/>
      <c r="D147" s="225"/>
      <c r="E147" s="225"/>
      <c r="F147" s="225"/>
      <c r="G147" s="225"/>
      <c r="H147" s="225"/>
      <c r="I147" s="225"/>
      <c r="S147" s="467"/>
      <c r="T147" s="467"/>
      <c r="U147" s="467"/>
      <c r="V147" s="467"/>
      <c r="W147" s="467"/>
      <c r="X147" s="509"/>
      <c r="Y147" s="509"/>
      <c r="Z147" s="509"/>
      <c r="AA147" s="509"/>
      <c r="AB147" s="509"/>
      <c r="AC147" s="509"/>
      <c r="AD147" s="509"/>
      <c r="AE147" s="509"/>
      <c r="AF147" s="509"/>
      <c r="AG147" s="509"/>
      <c r="AH147" s="509"/>
      <c r="AI147" s="509"/>
      <c r="AJ147" s="509"/>
      <c r="AK147" s="509"/>
      <c r="AL147" s="509"/>
      <c r="AM147" s="509"/>
      <c r="AN147" s="509"/>
      <c r="AO147" s="509"/>
      <c r="AP147" s="509"/>
      <c r="AQ147" s="509"/>
      <c r="AR147" s="509"/>
      <c r="AS147" s="509"/>
      <c r="AT147" s="509"/>
      <c r="AU147" s="509"/>
      <c r="AV147" s="509"/>
      <c r="AW147" s="509"/>
      <c r="AX147" s="509"/>
      <c r="AY147" s="509"/>
      <c r="AZ147" s="509"/>
      <c r="BA147" s="509"/>
      <c r="BB147" s="509"/>
      <c r="BC147" s="509"/>
      <c r="BD147" s="509"/>
      <c r="BE147" s="509"/>
      <c r="BF147" s="475"/>
      <c r="BH147" s="483"/>
      <c r="BI147" s="483"/>
    </row>
    <row r="148" spans="1:63" s="510" customFormat="1" ht="39.75" customHeight="1">
      <c r="A148" s="948" t="s">
        <v>346</v>
      </c>
      <c r="B148" s="948"/>
      <c r="C148" s="948"/>
      <c r="D148" s="1052" t="s">
        <v>792</v>
      </c>
      <c r="E148" s="1052"/>
      <c r="F148" s="1052"/>
      <c r="G148" s="1052"/>
      <c r="H148" s="1052"/>
      <c r="I148" s="1052"/>
      <c r="J148" s="1052"/>
      <c r="K148" s="1052"/>
      <c r="L148" s="1052"/>
      <c r="M148" s="1052"/>
      <c r="N148" s="1052"/>
      <c r="O148" s="1052"/>
      <c r="P148" s="1052"/>
      <c r="Q148" s="1052"/>
      <c r="R148" s="1052"/>
      <c r="S148" s="1052"/>
      <c r="T148" s="1052"/>
      <c r="U148" s="1052"/>
      <c r="V148" s="1052"/>
      <c r="W148" s="1052"/>
      <c r="X148" s="1052"/>
      <c r="Y148" s="1052"/>
      <c r="Z148" s="1052"/>
      <c r="AA148" s="1052"/>
      <c r="AB148" s="1052"/>
      <c r="AC148" s="1052"/>
      <c r="AD148" s="1052"/>
      <c r="AE148" s="1052"/>
      <c r="AF148" s="1052"/>
      <c r="AG148" s="1052"/>
      <c r="AH148" s="1052"/>
      <c r="AI148" s="1052"/>
      <c r="AJ148" s="1052"/>
      <c r="AK148" s="1052"/>
      <c r="AL148" s="1052"/>
      <c r="AM148" s="1052"/>
      <c r="AN148" s="1052"/>
      <c r="AO148" s="1052"/>
      <c r="AP148" s="1052"/>
      <c r="AQ148" s="1052"/>
      <c r="AR148" s="1052"/>
      <c r="AS148" s="1052"/>
      <c r="AT148" s="1052"/>
      <c r="AU148" s="1052"/>
      <c r="AV148" s="1052"/>
      <c r="AW148" s="1052"/>
      <c r="AX148" s="1052"/>
      <c r="AY148" s="1052"/>
      <c r="AZ148" s="1052"/>
      <c r="BA148" s="1052"/>
      <c r="BB148" s="1052"/>
      <c r="BC148" s="1052"/>
      <c r="BD148" s="1052"/>
      <c r="BE148" s="1052"/>
      <c r="BF148" s="475"/>
      <c r="BH148" s="511"/>
      <c r="BI148" s="512"/>
      <c r="BJ148" s="641"/>
      <c r="BK148" s="483"/>
    </row>
    <row r="149" spans="1:63" ht="12.75" customHeight="1">
      <c r="B149" s="291" t="s">
        <v>47</v>
      </c>
      <c r="D149" s="291"/>
      <c r="E149" s="291"/>
      <c r="F149" s="291"/>
      <c r="G149" s="291"/>
      <c r="H149" s="291"/>
      <c r="I149" s="291"/>
      <c r="BF149" s="475"/>
      <c r="BH149" s="483"/>
      <c r="BI149" s="483"/>
    </row>
    <row r="150" spans="1:63" ht="12.75" customHeight="1">
      <c r="B150" s="292" t="s">
        <v>363</v>
      </c>
      <c r="C150" s="1014" t="s">
        <v>838</v>
      </c>
      <c r="D150" s="1014"/>
      <c r="E150" s="1014"/>
      <c r="F150" s="1014"/>
      <c r="G150" s="1014"/>
      <c r="H150" s="1014"/>
      <c r="I150" s="1014"/>
      <c r="J150" s="1014"/>
      <c r="K150" s="1014"/>
      <c r="L150" s="1014"/>
      <c r="M150" s="1014"/>
      <c r="N150" s="1014"/>
      <c r="O150" s="1014"/>
      <c r="P150" s="1014"/>
      <c r="Q150" s="1014"/>
      <c r="R150" s="1014"/>
      <c r="S150" s="1014"/>
      <c r="T150" s="1014"/>
      <c r="U150" s="1014"/>
      <c r="V150" s="1014"/>
      <c r="W150" s="1014"/>
      <c r="X150" s="1014"/>
      <c r="Y150" s="1014"/>
      <c r="Z150" s="1014"/>
      <c r="AA150" s="1014"/>
      <c r="AB150" s="1014"/>
      <c r="AC150" s="1014"/>
      <c r="AD150" s="1014"/>
      <c r="AE150" s="1014"/>
      <c r="AF150" s="1014"/>
      <c r="AG150" s="1014"/>
      <c r="AH150" s="1014"/>
      <c r="AI150" s="1014"/>
      <c r="AJ150" s="1014"/>
      <c r="AK150" s="1014"/>
      <c r="AL150" s="1014"/>
      <c r="AM150" s="1014"/>
      <c r="AN150" s="1014"/>
      <c r="AO150" s="1014"/>
      <c r="AP150" s="1014"/>
      <c r="AQ150" s="1014"/>
      <c r="AR150" s="1014"/>
      <c r="AS150" s="1014"/>
      <c r="AT150" s="1014"/>
      <c r="AU150" s="1014"/>
      <c r="AV150" s="1014"/>
      <c r="AW150" s="1014"/>
      <c r="AX150" s="1014"/>
      <c r="AY150" s="1014"/>
      <c r="AZ150" s="1014"/>
      <c r="BA150" s="1014"/>
      <c r="BB150" s="1014"/>
      <c r="BC150" s="1014"/>
      <c r="BD150" s="1014"/>
      <c r="BE150" s="1014"/>
      <c r="BF150" s="475"/>
      <c r="BH150" s="483"/>
      <c r="BI150" s="483"/>
    </row>
    <row r="151" spans="1:63" ht="12.75" customHeight="1">
      <c r="B151" s="292"/>
      <c r="C151" s="1014"/>
      <c r="D151" s="1014"/>
      <c r="E151" s="1014"/>
      <c r="F151" s="1014"/>
      <c r="G151" s="1014"/>
      <c r="H151" s="1014"/>
      <c r="I151" s="1014"/>
      <c r="J151" s="1014"/>
      <c r="K151" s="1014"/>
      <c r="L151" s="1014"/>
      <c r="M151" s="1014"/>
      <c r="N151" s="1014"/>
      <c r="O151" s="1014"/>
      <c r="P151" s="1014"/>
      <c r="Q151" s="1014"/>
      <c r="R151" s="1014"/>
      <c r="S151" s="1014"/>
      <c r="T151" s="1014"/>
      <c r="U151" s="1014"/>
      <c r="V151" s="1014"/>
      <c r="W151" s="1014"/>
      <c r="X151" s="1014"/>
      <c r="Y151" s="1014"/>
      <c r="Z151" s="1014"/>
      <c r="AA151" s="1014"/>
      <c r="AB151" s="1014"/>
      <c r="AC151" s="1014"/>
      <c r="AD151" s="1014"/>
      <c r="AE151" s="1014"/>
      <c r="AF151" s="1014"/>
      <c r="AG151" s="1014"/>
      <c r="AH151" s="1014"/>
      <c r="AI151" s="1014"/>
      <c r="AJ151" s="1014"/>
      <c r="AK151" s="1014"/>
      <c r="AL151" s="1014"/>
      <c r="AM151" s="1014"/>
      <c r="AN151" s="1014"/>
      <c r="AO151" s="1014"/>
      <c r="AP151" s="1014"/>
      <c r="AQ151" s="1014"/>
      <c r="AR151" s="1014"/>
      <c r="AS151" s="1014"/>
      <c r="AT151" s="1014"/>
      <c r="AU151" s="1014"/>
      <c r="AV151" s="1014"/>
      <c r="AW151" s="1014"/>
      <c r="AX151" s="1014"/>
      <c r="AY151" s="1014"/>
      <c r="AZ151" s="1014"/>
      <c r="BA151" s="1014"/>
      <c r="BB151" s="1014"/>
      <c r="BC151" s="1014"/>
      <c r="BD151" s="1014"/>
      <c r="BE151" s="1014"/>
      <c r="BF151" s="475"/>
      <c r="BH151" s="483"/>
      <c r="BI151" s="483"/>
    </row>
    <row r="152" spans="1:63" ht="12.75" customHeight="1">
      <c r="B152" s="292"/>
      <c r="C152" s="1014"/>
      <c r="D152" s="1014"/>
      <c r="E152" s="1014"/>
      <c r="F152" s="1014"/>
      <c r="G152" s="1014"/>
      <c r="H152" s="1014"/>
      <c r="I152" s="1014"/>
      <c r="J152" s="1014"/>
      <c r="K152" s="1014"/>
      <c r="L152" s="1014"/>
      <c r="M152" s="1014"/>
      <c r="N152" s="1014"/>
      <c r="O152" s="1014"/>
      <c r="P152" s="1014"/>
      <c r="Q152" s="1014"/>
      <c r="R152" s="1014"/>
      <c r="S152" s="1014"/>
      <c r="T152" s="1014"/>
      <c r="U152" s="1014"/>
      <c r="V152" s="1014"/>
      <c r="W152" s="1014"/>
      <c r="X152" s="1014"/>
      <c r="Y152" s="1014"/>
      <c r="Z152" s="1014"/>
      <c r="AA152" s="1014"/>
      <c r="AB152" s="1014"/>
      <c r="AC152" s="1014"/>
      <c r="AD152" s="1014"/>
      <c r="AE152" s="1014"/>
      <c r="AF152" s="1014"/>
      <c r="AG152" s="1014"/>
      <c r="AH152" s="1014"/>
      <c r="AI152" s="1014"/>
      <c r="AJ152" s="1014"/>
      <c r="AK152" s="1014"/>
      <c r="AL152" s="1014"/>
      <c r="AM152" s="1014"/>
      <c r="AN152" s="1014"/>
      <c r="AO152" s="1014"/>
      <c r="AP152" s="1014"/>
      <c r="AQ152" s="1014"/>
      <c r="AR152" s="1014"/>
      <c r="AS152" s="1014"/>
      <c r="AT152" s="1014"/>
      <c r="AU152" s="1014"/>
      <c r="AV152" s="1014"/>
      <c r="AW152" s="1014"/>
      <c r="AX152" s="1014"/>
      <c r="AY152" s="1014"/>
      <c r="AZ152" s="1014"/>
      <c r="BA152" s="1014"/>
      <c r="BB152" s="1014"/>
      <c r="BC152" s="1014"/>
      <c r="BD152" s="1014"/>
      <c r="BE152" s="1014"/>
      <c r="BF152" s="475"/>
      <c r="BH152" s="483"/>
      <c r="BI152" s="483"/>
    </row>
    <row r="153" spans="1:63" ht="15" customHeight="1">
      <c r="B153" s="292"/>
      <c r="C153" s="1014"/>
      <c r="D153" s="1014"/>
      <c r="E153" s="1014"/>
      <c r="F153" s="1014"/>
      <c r="G153" s="1014"/>
      <c r="H153" s="1014"/>
      <c r="I153" s="1014"/>
      <c r="J153" s="1014"/>
      <c r="K153" s="1014"/>
      <c r="L153" s="1014"/>
      <c r="M153" s="1014"/>
      <c r="N153" s="1014"/>
      <c r="O153" s="1014"/>
      <c r="P153" s="1014"/>
      <c r="Q153" s="1014"/>
      <c r="R153" s="1014"/>
      <c r="S153" s="1014"/>
      <c r="T153" s="1014"/>
      <c r="U153" s="1014"/>
      <c r="V153" s="1014"/>
      <c r="W153" s="1014"/>
      <c r="X153" s="1014"/>
      <c r="Y153" s="1014"/>
      <c r="Z153" s="1014"/>
      <c r="AA153" s="1014"/>
      <c r="AB153" s="1014"/>
      <c r="AC153" s="1014"/>
      <c r="AD153" s="1014"/>
      <c r="AE153" s="1014"/>
      <c r="AF153" s="1014"/>
      <c r="AG153" s="1014"/>
      <c r="AH153" s="1014"/>
      <c r="AI153" s="1014"/>
      <c r="AJ153" s="1014"/>
      <c r="AK153" s="1014"/>
      <c r="AL153" s="1014"/>
      <c r="AM153" s="1014"/>
      <c r="AN153" s="1014"/>
      <c r="AO153" s="1014"/>
      <c r="AP153" s="1014"/>
      <c r="AQ153" s="1014"/>
      <c r="AR153" s="1014"/>
      <c r="AS153" s="1014"/>
      <c r="AT153" s="1014"/>
      <c r="AU153" s="1014"/>
      <c r="AV153" s="1014"/>
      <c r="AW153" s="1014"/>
      <c r="AX153" s="1014"/>
      <c r="AY153" s="1014"/>
      <c r="AZ153" s="1014"/>
      <c r="BA153" s="1014"/>
      <c r="BB153" s="1014"/>
      <c r="BC153" s="1014"/>
      <c r="BD153" s="1014"/>
      <c r="BE153" s="1014"/>
      <c r="BF153" s="475"/>
      <c r="BH153" s="483"/>
      <c r="BI153" s="483"/>
    </row>
    <row r="154" spans="1:63" ht="12.75" customHeight="1">
      <c r="B154" s="292" t="s">
        <v>363</v>
      </c>
      <c r="C154" s="938" t="s">
        <v>839</v>
      </c>
      <c r="D154" s="938"/>
      <c r="E154" s="938"/>
      <c r="F154" s="938"/>
      <c r="G154" s="938"/>
      <c r="H154" s="938"/>
      <c r="I154" s="938"/>
      <c r="J154" s="938"/>
      <c r="K154" s="938"/>
      <c r="L154" s="938"/>
      <c r="M154" s="938"/>
      <c r="N154" s="938"/>
      <c r="O154" s="938"/>
      <c r="P154" s="938"/>
      <c r="Q154" s="938"/>
      <c r="R154" s="938"/>
      <c r="S154" s="938"/>
      <c r="T154" s="938"/>
      <c r="U154" s="938"/>
      <c r="V154" s="938"/>
      <c r="W154" s="938"/>
      <c r="X154" s="938"/>
      <c r="Y154" s="938"/>
      <c r="Z154" s="938"/>
      <c r="AA154" s="938"/>
      <c r="AB154" s="938"/>
      <c r="AC154" s="938"/>
      <c r="AD154" s="938"/>
      <c r="AE154" s="938"/>
      <c r="AF154" s="938"/>
      <c r="AG154" s="938"/>
      <c r="AH154" s="938"/>
      <c r="AI154" s="938"/>
      <c r="AJ154" s="938"/>
      <c r="AK154" s="938"/>
      <c r="AL154" s="938"/>
      <c r="AM154" s="938"/>
      <c r="AN154" s="938"/>
      <c r="AO154" s="938"/>
      <c r="AP154" s="938"/>
      <c r="AQ154" s="938"/>
      <c r="AR154" s="938"/>
      <c r="AS154" s="938"/>
      <c r="AT154" s="938"/>
      <c r="AU154" s="938"/>
      <c r="AV154" s="938"/>
      <c r="AW154" s="938"/>
      <c r="AX154" s="938"/>
      <c r="AY154" s="938"/>
      <c r="AZ154" s="938"/>
      <c r="BA154" s="938"/>
      <c r="BB154" s="938"/>
      <c r="BC154" s="938"/>
      <c r="BD154" s="938"/>
      <c r="BE154" s="938"/>
      <c r="BF154" s="475"/>
      <c r="BH154" s="483"/>
      <c r="BI154" s="483"/>
    </row>
    <row r="155" spans="1:63" ht="12.75" customHeight="1">
      <c r="A155" s="292"/>
      <c r="B155" s="292"/>
      <c r="C155" s="938"/>
      <c r="D155" s="938"/>
      <c r="E155" s="938"/>
      <c r="F155" s="938"/>
      <c r="G155" s="938"/>
      <c r="H155" s="938"/>
      <c r="I155" s="938"/>
      <c r="J155" s="938"/>
      <c r="K155" s="938"/>
      <c r="L155" s="938"/>
      <c r="M155" s="938"/>
      <c r="N155" s="938"/>
      <c r="O155" s="938"/>
      <c r="P155" s="938"/>
      <c r="Q155" s="938"/>
      <c r="R155" s="938"/>
      <c r="S155" s="938"/>
      <c r="T155" s="938"/>
      <c r="U155" s="938"/>
      <c r="V155" s="938"/>
      <c r="W155" s="938"/>
      <c r="X155" s="938"/>
      <c r="Y155" s="938"/>
      <c r="Z155" s="938"/>
      <c r="AA155" s="938"/>
      <c r="AB155" s="938"/>
      <c r="AC155" s="938"/>
      <c r="AD155" s="938"/>
      <c r="AE155" s="938"/>
      <c r="AF155" s="938"/>
      <c r="AG155" s="938"/>
      <c r="AH155" s="938"/>
      <c r="AI155" s="938"/>
      <c r="AJ155" s="938"/>
      <c r="AK155" s="938"/>
      <c r="AL155" s="938"/>
      <c r="AM155" s="938"/>
      <c r="AN155" s="938"/>
      <c r="AO155" s="938"/>
      <c r="AP155" s="938"/>
      <c r="AQ155" s="938"/>
      <c r="AR155" s="938"/>
      <c r="AS155" s="938"/>
      <c r="AT155" s="938"/>
      <c r="AU155" s="938"/>
      <c r="AV155" s="938"/>
      <c r="AW155" s="938"/>
      <c r="AX155" s="938"/>
      <c r="AY155" s="938"/>
      <c r="AZ155" s="938"/>
      <c r="BA155" s="938"/>
      <c r="BB155" s="938"/>
      <c r="BC155" s="938"/>
      <c r="BD155" s="938"/>
      <c r="BE155" s="938"/>
      <c r="BF155" s="475"/>
      <c r="BH155" s="483"/>
      <c r="BI155" s="483"/>
    </row>
    <row r="156" spans="1:63" ht="12.75" customHeight="1">
      <c r="A156" s="292"/>
      <c r="B156" s="292"/>
      <c r="C156" s="938"/>
      <c r="D156" s="938"/>
      <c r="E156" s="938"/>
      <c r="F156" s="938"/>
      <c r="G156" s="938"/>
      <c r="H156" s="938"/>
      <c r="I156" s="938"/>
      <c r="J156" s="938"/>
      <c r="K156" s="938"/>
      <c r="L156" s="938"/>
      <c r="M156" s="938"/>
      <c r="N156" s="938"/>
      <c r="O156" s="938"/>
      <c r="P156" s="938"/>
      <c r="Q156" s="938"/>
      <c r="R156" s="938"/>
      <c r="S156" s="938"/>
      <c r="T156" s="938"/>
      <c r="U156" s="938"/>
      <c r="V156" s="938"/>
      <c r="W156" s="938"/>
      <c r="X156" s="938"/>
      <c r="Y156" s="938"/>
      <c r="Z156" s="938"/>
      <c r="AA156" s="938"/>
      <c r="AB156" s="938"/>
      <c r="AC156" s="938"/>
      <c r="AD156" s="938"/>
      <c r="AE156" s="938"/>
      <c r="AF156" s="938"/>
      <c r="AG156" s="938"/>
      <c r="AH156" s="938"/>
      <c r="AI156" s="938"/>
      <c r="AJ156" s="938"/>
      <c r="AK156" s="938"/>
      <c r="AL156" s="938"/>
      <c r="AM156" s="938"/>
      <c r="AN156" s="938"/>
      <c r="AO156" s="938"/>
      <c r="AP156" s="938"/>
      <c r="AQ156" s="938"/>
      <c r="AR156" s="938"/>
      <c r="AS156" s="938"/>
      <c r="AT156" s="938"/>
      <c r="AU156" s="938"/>
      <c r="AV156" s="938"/>
      <c r="AW156" s="938"/>
      <c r="AX156" s="938"/>
      <c r="AY156" s="938"/>
      <c r="AZ156" s="938"/>
      <c r="BA156" s="938"/>
      <c r="BB156" s="938"/>
      <c r="BC156" s="938"/>
      <c r="BD156" s="938"/>
      <c r="BE156" s="938"/>
      <c r="BF156" s="475"/>
      <c r="BH156" s="483"/>
      <c r="BI156" s="483"/>
    </row>
    <row r="157" spans="1:63" ht="12.75" customHeight="1">
      <c r="A157" s="292"/>
      <c r="B157" s="292"/>
      <c r="C157" s="938"/>
      <c r="D157" s="938"/>
      <c r="E157" s="938"/>
      <c r="F157" s="938"/>
      <c r="G157" s="938"/>
      <c r="H157" s="938"/>
      <c r="I157" s="938"/>
      <c r="J157" s="938"/>
      <c r="K157" s="938"/>
      <c r="L157" s="938"/>
      <c r="M157" s="938"/>
      <c r="N157" s="938"/>
      <c r="O157" s="938"/>
      <c r="P157" s="938"/>
      <c r="Q157" s="938"/>
      <c r="R157" s="938"/>
      <c r="S157" s="938"/>
      <c r="T157" s="938"/>
      <c r="U157" s="938"/>
      <c r="V157" s="938"/>
      <c r="W157" s="938"/>
      <c r="X157" s="938"/>
      <c r="Y157" s="938"/>
      <c r="Z157" s="938"/>
      <c r="AA157" s="938"/>
      <c r="AB157" s="938"/>
      <c r="AC157" s="938"/>
      <c r="AD157" s="938"/>
      <c r="AE157" s="938"/>
      <c r="AF157" s="938"/>
      <c r="AG157" s="938"/>
      <c r="AH157" s="938"/>
      <c r="AI157" s="938"/>
      <c r="AJ157" s="938"/>
      <c r="AK157" s="938"/>
      <c r="AL157" s="938"/>
      <c r="AM157" s="938"/>
      <c r="AN157" s="938"/>
      <c r="AO157" s="938"/>
      <c r="AP157" s="938"/>
      <c r="AQ157" s="938"/>
      <c r="AR157" s="938"/>
      <c r="AS157" s="938"/>
      <c r="AT157" s="938"/>
      <c r="AU157" s="938"/>
      <c r="AV157" s="938"/>
      <c r="AW157" s="938"/>
      <c r="AX157" s="938"/>
      <c r="AY157" s="938"/>
      <c r="AZ157" s="938"/>
      <c r="BA157" s="938"/>
      <c r="BB157" s="938"/>
      <c r="BC157" s="938"/>
      <c r="BD157" s="938"/>
      <c r="BE157" s="938"/>
      <c r="BF157" s="475"/>
      <c r="BH157" s="483"/>
      <c r="BI157" s="483"/>
    </row>
    <row r="158" spans="1:63" ht="12.75" customHeight="1">
      <c r="A158" s="292"/>
      <c r="B158" s="292"/>
      <c r="C158" s="938"/>
      <c r="D158" s="938"/>
      <c r="E158" s="938"/>
      <c r="F158" s="938"/>
      <c r="G158" s="938"/>
      <c r="H158" s="938"/>
      <c r="I158" s="938"/>
      <c r="J158" s="938"/>
      <c r="K158" s="938"/>
      <c r="L158" s="938"/>
      <c r="M158" s="938"/>
      <c r="N158" s="938"/>
      <c r="O158" s="938"/>
      <c r="P158" s="938"/>
      <c r="Q158" s="938"/>
      <c r="R158" s="938"/>
      <c r="S158" s="938"/>
      <c r="T158" s="938"/>
      <c r="U158" s="938"/>
      <c r="V158" s="938"/>
      <c r="W158" s="938"/>
      <c r="X158" s="938"/>
      <c r="Y158" s="938"/>
      <c r="Z158" s="938"/>
      <c r="AA158" s="938"/>
      <c r="AB158" s="938"/>
      <c r="AC158" s="938"/>
      <c r="AD158" s="938"/>
      <c r="AE158" s="938"/>
      <c r="AF158" s="938"/>
      <c r="AG158" s="938"/>
      <c r="AH158" s="938"/>
      <c r="AI158" s="938"/>
      <c r="AJ158" s="938"/>
      <c r="AK158" s="938"/>
      <c r="AL158" s="938"/>
      <c r="AM158" s="938"/>
      <c r="AN158" s="938"/>
      <c r="AO158" s="938"/>
      <c r="AP158" s="938"/>
      <c r="AQ158" s="938"/>
      <c r="AR158" s="938"/>
      <c r="AS158" s="938"/>
      <c r="AT158" s="938"/>
      <c r="AU158" s="938"/>
      <c r="AV158" s="938"/>
      <c r="AW158" s="938"/>
      <c r="AX158" s="938"/>
      <c r="AY158" s="938"/>
      <c r="AZ158" s="938"/>
      <c r="BA158" s="938"/>
      <c r="BB158" s="938"/>
      <c r="BC158" s="938"/>
      <c r="BD158" s="938"/>
      <c r="BE158" s="938"/>
      <c r="BF158" s="475"/>
      <c r="BH158" s="483"/>
      <c r="BI158" s="483"/>
    </row>
    <row r="159" spans="1:63" ht="23.25" customHeight="1">
      <c r="A159" s="292"/>
      <c r="B159" s="292"/>
      <c r="C159" s="938"/>
      <c r="D159" s="938"/>
      <c r="E159" s="938"/>
      <c r="F159" s="938"/>
      <c r="G159" s="938"/>
      <c r="H159" s="938"/>
      <c r="I159" s="938"/>
      <c r="J159" s="938"/>
      <c r="K159" s="938"/>
      <c r="L159" s="938"/>
      <c r="M159" s="938"/>
      <c r="N159" s="938"/>
      <c r="O159" s="938"/>
      <c r="P159" s="938"/>
      <c r="Q159" s="938"/>
      <c r="R159" s="938"/>
      <c r="S159" s="938"/>
      <c r="T159" s="938"/>
      <c r="U159" s="938"/>
      <c r="V159" s="938"/>
      <c r="W159" s="938"/>
      <c r="X159" s="938"/>
      <c r="Y159" s="938"/>
      <c r="Z159" s="938"/>
      <c r="AA159" s="938"/>
      <c r="AB159" s="938"/>
      <c r="AC159" s="938"/>
      <c r="AD159" s="938"/>
      <c r="AE159" s="938"/>
      <c r="AF159" s="938"/>
      <c r="AG159" s="938"/>
      <c r="AH159" s="938"/>
      <c r="AI159" s="938"/>
      <c r="AJ159" s="938"/>
      <c r="AK159" s="938"/>
      <c r="AL159" s="938"/>
      <c r="AM159" s="938"/>
      <c r="AN159" s="938"/>
      <c r="AO159" s="938"/>
      <c r="AP159" s="938"/>
      <c r="AQ159" s="938"/>
      <c r="AR159" s="938"/>
      <c r="AS159" s="938"/>
      <c r="AT159" s="938"/>
      <c r="AU159" s="938"/>
      <c r="AV159" s="938"/>
      <c r="AW159" s="938"/>
      <c r="AX159" s="938"/>
      <c r="AY159" s="938"/>
      <c r="AZ159" s="938"/>
      <c r="BA159" s="938"/>
      <c r="BB159" s="938"/>
      <c r="BC159" s="938"/>
      <c r="BD159" s="938"/>
      <c r="BE159" s="938"/>
      <c r="BF159" s="475"/>
      <c r="BH159" s="483"/>
      <c r="BI159" s="483"/>
    </row>
    <row r="160" spans="1:63" ht="13.5">
      <c r="A160" s="292"/>
      <c r="B160" s="292"/>
      <c r="C160" s="331"/>
      <c r="D160" s="331"/>
      <c r="E160" s="331"/>
      <c r="F160" s="331"/>
      <c r="G160" s="331"/>
      <c r="H160" s="331"/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  <c r="S160" s="331"/>
      <c r="T160" s="331"/>
      <c r="U160" s="331"/>
      <c r="V160" s="331"/>
      <c r="W160" s="331"/>
      <c r="X160" s="331"/>
      <c r="Y160" s="331"/>
      <c r="Z160" s="331"/>
      <c r="AA160" s="331"/>
      <c r="AB160" s="331"/>
      <c r="AC160" s="331"/>
      <c r="AD160" s="331"/>
      <c r="AE160" s="331"/>
      <c r="AF160" s="331"/>
      <c r="AG160" s="331"/>
      <c r="AH160" s="331"/>
      <c r="AI160" s="331"/>
      <c r="AJ160" s="331"/>
      <c r="AK160" s="331"/>
      <c r="AL160" s="331"/>
      <c r="AM160" s="331"/>
      <c r="AN160" s="331"/>
      <c r="AO160" s="331"/>
      <c r="AP160" s="331"/>
      <c r="AQ160" s="331"/>
      <c r="AR160" s="331"/>
      <c r="AS160" s="331"/>
      <c r="AT160" s="331"/>
      <c r="AU160" s="331"/>
      <c r="AV160" s="331"/>
      <c r="AW160" s="331"/>
      <c r="AX160" s="331"/>
      <c r="AY160" s="331"/>
      <c r="AZ160" s="331"/>
      <c r="BA160" s="331"/>
      <c r="BB160" s="331"/>
      <c r="BC160" s="331"/>
      <c r="BD160" s="331"/>
      <c r="BE160" s="331"/>
      <c r="BF160" s="475"/>
      <c r="BH160" s="483"/>
      <c r="BI160" s="483"/>
    </row>
    <row r="161" spans="1:90" ht="21" customHeight="1">
      <c r="A161" s="1068" t="s">
        <v>364</v>
      </c>
      <c r="B161" s="1068"/>
      <c r="C161" s="1068"/>
      <c r="D161" s="1013" t="s">
        <v>739</v>
      </c>
      <c r="E161" s="1013"/>
      <c r="F161" s="1013"/>
      <c r="G161" s="1013"/>
      <c r="H161" s="1013"/>
      <c r="I161" s="1013"/>
      <c r="J161" s="1013"/>
      <c r="K161" s="1013"/>
      <c r="L161" s="1013"/>
      <c r="M161" s="1013"/>
      <c r="N161" s="1013"/>
      <c r="O161" s="1013"/>
      <c r="P161" s="1013"/>
      <c r="Q161" s="1013"/>
      <c r="R161" s="1013"/>
      <c r="S161" s="1013"/>
      <c r="T161" s="1013"/>
      <c r="U161" s="1013"/>
      <c r="V161" s="1013"/>
      <c r="W161" s="1013"/>
      <c r="X161" s="1013"/>
      <c r="Y161" s="1013"/>
      <c r="Z161" s="1013"/>
      <c r="AA161" s="1013"/>
      <c r="AB161" s="1013"/>
      <c r="AC161" s="1013"/>
      <c r="AD161" s="1013"/>
      <c r="AE161" s="1013"/>
      <c r="AF161" s="1013"/>
      <c r="AG161" s="1013"/>
      <c r="AH161" s="1013"/>
      <c r="AI161" s="1013"/>
      <c r="AJ161" s="1013"/>
      <c r="AK161" s="1013"/>
      <c r="AL161" s="1013"/>
      <c r="AM161" s="1013"/>
      <c r="AN161" s="1013"/>
      <c r="AO161" s="1013"/>
      <c r="AP161" s="1013"/>
      <c r="AQ161" s="1013"/>
      <c r="AR161" s="1013"/>
      <c r="AS161" s="1013"/>
      <c r="AT161" s="1013"/>
      <c r="AU161" s="1013"/>
      <c r="AV161" s="1013"/>
      <c r="AW161" s="1013"/>
      <c r="AX161" s="1013"/>
      <c r="AY161" s="1013"/>
      <c r="AZ161" s="1013"/>
      <c r="BA161" s="1013"/>
      <c r="BB161" s="1013"/>
      <c r="BC161" s="1013"/>
      <c r="BD161" s="1013"/>
      <c r="BE161" s="1013"/>
      <c r="BF161" s="475"/>
      <c r="BH161" s="483"/>
      <c r="BI161" s="483"/>
    </row>
    <row r="162" spans="1:90" ht="5.25" customHeight="1">
      <c r="A162" s="515"/>
      <c r="B162" s="227"/>
      <c r="C162" s="227"/>
      <c r="D162" s="227"/>
      <c r="E162" s="227"/>
      <c r="F162" s="227"/>
      <c r="G162" s="227"/>
      <c r="H162" s="227"/>
      <c r="I162" s="227"/>
      <c r="BF162" s="475"/>
      <c r="BH162" s="483"/>
      <c r="BI162" s="483"/>
    </row>
    <row r="163" spans="1:90" ht="12.75" customHeight="1">
      <c r="A163" s="1075" t="s">
        <v>240</v>
      </c>
      <c r="B163" s="1076"/>
      <c r="C163" s="816" t="s">
        <v>515</v>
      </c>
      <c r="D163" s="817"/>
      <c r="E163" s="817"/>
      <c r="F163" s="817"/>
      <c r="G163" s="817"/>
      <c r="H163" s="817"/>
      <c r="I163" s="817"/>
      <c r="J163" s="817"/>
      <c r="K163" s="817"/>
      <c r="L163" s="817"/>
      <c r="M163" s="817"/>
      <c r="N163" s="817"/>
      <c r="O163" s="817"/>
      <c r="P163" s="817"/>
      <c r="Q163" s="817"/>
      <c r="R163" s="817"/>
      <c r="S163" s="817"/>
      <c r="T163" s="817"/>
      <c r="U163" s="817"/>
      <c r="V163" s="817"/>
      <c r="W163" s="817"/>
      <c r="X163" s="817"/>
      <c r="Y163" s="817"/>
      <c r="Z163" s="817"/>
      <c r="AA163" s="817"/>
      <c r="AB163" s="817"/>
      <c r="AC163" s="818"/>
      <c r="AD163" s="833" t="s">
        <v>343</v>
      </c>
      <c r="AE163" s="834"/>
      <c r="AF163" s="834"/>
      <c r="AG163" s="834"/>
      <c r="AH163" s="834"/>
      <c r="AI163" s="834"/>
      <c r="AJ163" s="834"/>
      <c r="AK163" s="834"/>
      <c r="AL163" s="834"/>
      <c r="AM163" s="834"/>
      <c r="AN163" s="834"/>
      <c r="AO163" s="834"/>
      <c r="AP163" s="834"/>
      <c r="AQ163" s="834"/>
      <c r="AR163" s="834"/>
      <c r="AS163" s="834"/>
      <c r="AT163" s="834"/>
      <c r="AU163" s="834"/>
      <c r="AV163" s="834"/>
      <c r="AW163" s="834"/>
      <c r="AX163" s="834"/>
      <c r="AY163" s="834"/>
      <c r="AZ163" s="834"/>
      <c r="BA163" s="834"/>
      <c r="BB163" s="834"/>
      <c r="BC163" s="834"/>
      <c r="BD163" s="834"/>
      <c r="BE163" s="835"/>
      <c r="BF163" s="475"/>
      <c r="BH163" s="483"/>
      <c r="BI163" s="483"/>
    </row>
    <row r="164" spans="1:90" ht="12.75" customHeight="1">
      <c r="A164" s="1077"/>
      <c r="B164" s="1078"/>
      <c r="C164" s="819"/>
      <c r="D164" s="820"/>
      <c r="E164" s="820"/>
      <c r="F164" s="820"/>
      <c r="G164" s="820"/>
      <c r="H164" s="820"/>
      <c r="I164" s="820"/>
      <c r="J164" s="820"/>
      <c r="K164" s="820"/>
      <c r="L164" s="820"/>
      <c r="M164" s="820"/>
      <c r="N164" s="820"/>
      <c r="O164" s="820"/>
      <c r="P164" s="820"/>
      <c r="Q164" s="820"/>
      <c r="R164" s="820"/>
      <c r="S164" s="820"/>
      <c r="T164" s="820"/>
      <c r="U164" s="820"/>
      <c r="V164" s="820"/>
      <c r="W164" s="820"/>
      <c r="X164" s="820"/>
      <c r="Y164" s="820"/>
      <c r="Z164" s="820"/>
      <c r="AA164" s="820"/>
      <c r="AB164" s="820"/>
      <c r="AC164" s="821"/>
      <c r="AD164" s="836" t="s">
        <v>704</v>
      </c>
      <c r="AE164" s="837"/>
      <c r="AF164" s="837"/>
      <c r="AG164" s="837"/>
      <c r="AH164" s="837"/>
      <c r="AI164" s="837"/>
      <c r="AJ164" s="837"/>
      <c r="AK164" s="837"/>
      <c r="AL164" s="837"/>
      <c r="AM164" s="837"/>
      <c r="AN164" s="837"/>
      <c r="AO164" s="837"/>
      <c r="AP164" s="837"/>
      <c r="AQ164" s="837"/>
      <c r="AR164" s="837"/>
      <c r="AS164" s="837"/>
      <c r="AT164" s="837"/>
      <c r="AU164" s="837"/>
      <c r="AV164" s="837"/>
      <c r="AW164" s="837"/>
      <c r="AX164" s="837"/>
      <c r="AY164" s="837"/>
      <c r="AZ164" s="837"/>
      <c r="BA164" s="837"/>
      <c r="BB164" s="837"/>
      <c r="BC164" s="837"/>
      <c r="BD164" s="837"/>
      <c r="BE164" s="838"/>
      <c r="BF164" s="475"/>
      <c r="BH164" s="483"/>
      <c r="BI164" s="483"/>
    </row>
    <row r="165" spans="1:90" ht="12.75" customHeight="1">
      <c r="A165" s="1077"/>
      <c r="B165" s="1078"/>
      <c r="C165" s="819"/>
      <c r="D165" s="820"/>
      <c r="E165" s="820"/>
      <c r="F165" s="820"/>
      <c r="G165" s="820"/>
      <c r="H165" s="820"/>
      <c r="I165" s="820"/>
      <c r="J165" s="820"/>
      <c r="K165" s="820"/>
      <c r="L165" s="820"/>
      <c r="M165" s="820"/>
      <c r="N165" s="820"/>
      <c r="O165" s="820"/>
      <c r="P165" s="820"/>
      <c r="Q165" s="820"/>
      <c r="R165" s="820"/>
      <c r="S165" s="820"/>
      <c r="T165" s="820"/>
      <c r="U165" s="820"/>
      <c r="V165" s="820"/>
      <c r="W165" s="820"/>
      <c r="X165" s="820"/>
      <c r="Y165" s="820"/>
      <c r="Z165" s="820"/>
      <c r="AA165" s="820"/>
      <c r="AB165" s="820"/>
      <c r="AC165" s="821"/>
      <c r="AD165" s="839">
        <v>0</v>
      </c>
      <c r="AE165" s="840"/>
      <c r="AF165" s="840"/>
      <c r="AG165" s="840"/>
      <c r="AH165" s="840"/>
      <c r="AI165" s="841"/>
      <c r="AJ165" s="1060" t="s">
        <v>705</v>
      </c>
      <c r="AK165" s="933"/>
      <c r="AL165" s="933"/>
      <c r="AM165" s="933"/>
      <c r="AN165" s="933"/>
      <c r="AO165" s="933"/>
      <c r="AP165" s="934"/>
      <c r="AQ165" s="1060" t="s">
        <v>706</v>
      </c>
      <c r="AR165" s="933"/>
      <c r="AS165" s="933"/>
      <c r="AT165" s="933"/>
      <c r="AU165" s="933"/>
      <c r="AV165" s="933"/>
      <c r="AW165" s="934"/>
      <c r="AX165" s="1111">
        <v>70</v>
      </c>
      <c r="AY165" s="1112"/>
      <c r="AZ165" s="1112"/>
      <c r="BA165" s="1112"/>
      <c r="BB165" s="1112"/>
      <c r="BC165" s="1112"/>
      <c r="BD165" s="1112"/>
      <c r="BE165" s="1113"/>
      <c r="BF165" s="475"/>
      <c r="BH165" s="483"/>
      <c r="BI165" s="483"/>
    </row>
    <row r="166" spans="1:90" ht="12.75" customHeight="1">
      <c r="A166" s="1077"/>
      <c r="B166" s="1078"/>
      <c r="C166" s="819"/>
      <c r="D166" s="820"/>
      <c r="E166" s="820"/>
      <c r="F166" s="820"/>
      <c r="G166" s="820"/>
      <c r="H166" s="820"/>
      <c r="I166" s="820"/>
      <c r="J166" s="820"/>
      <c r="K166" s="820"/>
      <c r="L166" s="820"/>
      <c r="M166" s="820"/>
      <c r="N166" s="820"/>
      <c r="O166" s="820"/>
      <c r="P166" s="820"/>
      <c r="Q166" s="820"/>
      <c r="R166" s="820"/>
      <c r="S166" s="820"/>
      <c r="T166" s="820"/>
      <c r="U166" s="820"/>
      <c r="V166" s="820"/>
      <c r="W166" s="820"/>
      <c r="X166" s="820"/>
      <c r="Y166" s="820"/>
      <c r="Z166" s="820"/>
      <c r="AA166" s="820"/>
      <c r="AB166" s="820"/>
      <c r="AC166" s="821"/>
      <c r="AD166" s="986" t="s">
        <v>79</v>
      </c>
      <c r="AE166" s="868"/>
      <c r="AF166" s="868"/>
      <c r="AG166" s="868"/>
      <c r="AH166" s="868"/>
      <c r="AI166" s="869"/>
      <c r="AJ166" s="986" t="s">
        <v>640</v>
      </c>
      <c r="AK166" s="868"/>
      <c r="AL166" s="868"/>
      <c r="AM166" s="868"/>
      <c r="AN166" s="868"/>
      <c r="AO166" s="868"/>
      <c r="AP166" s="869"/>
      <c r="AQ166" s="987" t="s">
        <v>81</v>
      </c>
      <c r="AR166" s="870"/>
      <c r="AS166" s="870"/>
      <c r="AT166" s="870"/>
      <c r="AU166" s="870"/>
      <c r="AV166" s="870"/>
      <c r="AW166" s="870"/>
      <c r="AX166" s="986" t="s">
        <v>82</v>
      </c>
      <c r="AY166" s="868"/>
      <c r="AZ166" s="868"/>
      <c r="BA166" s="868"/>
      <c r="BB166" s="868"/>
      <c r="BC166" s="868"/>
      <c r="BD166" s="868"/>
      <c r="BE166" s="869"/>
      <c r="BF166" s="475"/>
      <c r="BH166" s="483"/>
      <c r="BI166" s="483"/>
    </row>
    <row r="167" spans="1:90" ht="12.75" customHeight="1">
      <c r="A167" s="1077"/>
      <c r="B167" s="1078"/>
      <c r="C167" s="819"/>
      <c r="D167" s="820"/>
      <c r="E167" s="820"/>
      <c r="F167" s="820"/>
      <c r="G167" s="820"/>
      <c r="H167" s="820"/>
      <c r="I167" s="820"/>
      <c r="J167" s="820"/>
      <c r="K167" s="820"/>
      <c r="L167" s="820"/>
      <c r="M167" s="820"/>
      <c r="N167" s="820"/>
      <c r="O167" s="820"/>
      <c r="P167" s="820"/>
      <c r="Q167" s="820"/>
      <c r="R167" s="820"/>
      <c r="S167" s="820"/>
      <c r="T167" s="820"/>
      <c r="U167" s="820"/>
      <c r="V167" s="820"/>
      <c r="W167" s="820"/>
      <c r="X167" s="820"/>
      <c r="Y167" s="820"/>
      <c r="Z167" s="820"/>
      <c r="AA167" s="820"/>
      <c r="AB167" s="820"/>
      <c r="AC167" s="821"/>
      <c r="AD167" s="987"/>
      <c r="AE167" s="870"/>
      <c r="AF167" s="870"/>
      <c r="AG167" s="870"/>
      <c r="AH167" s="870"/>
      <c r="AI167" s="871"/>
      <c r="AJ167" s="987"/>
      <c r="AK167" s="870"/>
      <c r="AL167" s="870"/>
      <c r="AM167" s="870"/>
      <c r="AN167" s="870"/>
      <c r="AO167" s="870"/>
      <c r="AP167" s="871"/>
      <c r="AQ167" s="987"/>
      <c r="AR167" s="870"/>
      <c r="AS167" s="870"/>
      <c r="AT167" s="870"/>
      <c r="AU167" s="870"/>
      <c r="AV167" s="870"/>
      <c r="AW167" s="870"/>
      <c r="AX167" s="987"/>
      <c r="AY167" s="870"/>
      <c r="AZ167" s="870"/>
      <c r="BA167" s="870"/>
      <c r="BB167" s="870"/>
      <c r="BC167" s="870"/>
      <c r="BD167" s="870"/>
      <c r="BE167" s="871"/>
      <c r="BF167" s="475"/>
      <c r="BG167" s="483"/>
      <c r="BH167" s="483"/>
      <c r="BI167" s="483"/>
      <c r="BJ167" s="483"/>
    </row>
    <row r="168" spans="1:90" ht="12.75" customHeight="1">
      <c r="A168" s="1079"/>
      <c r="B168" s="1080"/>
      <c r="C168" s="822"/>
      <c r="D168" s="823"/>
      <c r="E168" s="823"/>
      <c r="F168" s="823"/>
      <c r="G168" s="823"/>
      <c r="H168" s="823"/>
      <c r="I168" s="823"/>
      <c r="J168" s="823"/>
      <c r="K168" s="823"/>
      <c r="L168" s="823"/>
      <c r="M168" s="823"/>
      <c r="N168" s="823"/>
      <c r="O168" s="823"/>
      <c r="P168" s="823"/>
      <c r="Q168" s="823"/>
      <c r="R168" s="823"/>
      <c r="S168" s="823"/>
      <c r="T168" s="823"/>
      <c r="U168" s="823"/>
      <c r="V168" s="823"/>
      <c r="W168" s="823"/>
      <c r="X168" s="823"/>
      <c r="Y168" s="823"/>
      <c r="Z168" s="823"/>
      <c r="AA168" s="823"/>
      <c r="AB168" s="823"/>
      <c r="AC168" s="824"/>
      <c r="AD168" s="987"/>
      <c r="AE168" s="870"/>
      <c r="AF168" s="870"/>
      <c r="AG168" s="870"/>
      <c r="AH168" s="870"/>
      <c r="AI168" s="871"/>
      <c r="AJ168" s="994"/>
      <c r="AK168" s="872"/>
      <c r="AL168" s="872"/>
      <c r="AM168" s="872"/>
      <c r="AN168" s="872"/>
      <c r="AO168" s="872"/>
      <c r="AP168" s="873"/>
      <c r="AQ168" s="987"/>
      <c r="AR168" s="870"/>
      <c r="AS168" s="870"/>
      <c r="AT168" s="870"/>
      <c r="AU168" s="870"/>
      <c r="AV168" s="870"/>
      <c r="AW168" s="870"/>
      <c r="AX168" s="994"/>
      <c r="AY168" s="872"/>
      <c r="AZ168" s="872"/>
      <c r="BA168" s="872"/>
      <c r="BB168" s="872"/>
      <c r="BC168" s="872"/>
      <c r="BD168" s="872"/>
      <c r="BE168" s="873"/>
      <c r="BF168" s="475"/>
      <c r="BG168" s="483"/>
      <c r="BH168" s="483"/>
      <c r="BI168" s="483"/>
      <c r="BJ168" s="483"/>
      <c r="BL168" s="613"/>
      <c r="BM168" s="613"/>
      <c r="BN168" s="613"/>
      <c r="BO168" s="613"/>
      <c r="BP168" s="613"/>
      <c r="BQ168" s="613"/>
      <c r="BR168" s="613"/>
      <c r="BS168" s="613"/>
      <c r="BT168" s="613"/>
      <c r="BU168" s="613"/>
      <c r="BV168" s="613"/>
      <c r="BW168" s="613"/>
      <c r="BX168" s="613"/>
      <c r="BY168" s="613"/>
      <c r="BZ168" s="613"/>
      <c r="CA168" s="613"/>
      <c r="CB168" s="613"/>
      <c r="CC168" s="613"/>
      <c r="CD168" s="613"/>
      <c r="CE168" s="613"/>
      <c r="CF168" s="613"/>
      <c r="CG168" s="613"/>
      <c r="CH168" s="613"/>
      <c r="CI168" s="613"/>
      <c r="CJ168" s="613"/>
      <c r="CK168" s="613"/>
      <c r="CL168" s="613"/>
    </row>
    <row r="169" spans="1:90" ht="12.75" customHeight="1">
      <c r="A169" s="1053" t="s">
        <v>344</v>
      </c>
      <c r="B169" s="1054"/>
      <c r="C169" s="1043" t="s">
        <v>789</v>
      </c>
      <c r="D169" s="1044"/>
      <c r="E169" s="1044"/>
      <c r="F169" s="1044"/>
      <c r="G169" s="1044"/>
      <c r="H169" s="1044"/>
      <c r="I169" s="1044"/>
      <c r="J169" s="1044"/>
      <c r="K169" s="1044"/>
      <c r="L169" s="1044"/>
      <c r="M169" s="1044"/>
      <c r="N169" s="1044"/>
      <c r="O169" s="1044"/>
      <c r="P169" s="1044"/>
      <c r="Q169" s="1044"/>
      <c r="R169" s="1044"/>
      <c r="S169" s="1044"/>
      <c r="T169" s="1044"/>
      <c r="U169" s="1044"/>
      <c r="V169" s="1044"/>
      <c r="W169" s="1044"/>
      <c r="X169" s="1044"/>
      <c r="Y169" s="1044"/>
      <c r="Z169" s="1044"/>
      <c r="AA169" s="1044"/>
      <c r="AB169" s="1044"/>
      <c r="AC169" s="1045"/>
      <c r="AD169" s="1017" t="str">
        <f>IF(AND(FIO&lt;&gt;"",AJ169="",AQ169="",AX169=""),0,"")</f>
        <v/>
      </c>
      <c r="AE169" s="1018"/>
      <c r="AF169" s="1018"/>
      <c r="AG169" s="1018"/>
      <c r="AH169" s="1018"/>
      <c r="AI169" s="1019"/>
      <c r="AJ169" s="1004"/>
      <c r="AK169" s="1005"/>
      <c r="AL169" s="1005"/>
      <c r="AM169" s="1005"/>
      <c r="AN169" s="1005"/>
      <c r="AO169" s="1005"/>
      <c r="AP169" s="1006"/>
      <c r="AQ169" s="1004"/>
      <c r="AR169" s="1005"/>
      <c r="AS169" s="1005"/>
      <c r="AT169" s="1005"/>
      <c r="AU169" s="1005"/>
      <c r="AV169" s="1005"/>
      <c r="AW169" s="1006"/>
      <c r="AX169" s="1004"/>
      <c r="AY169" s="1005"/>
      <c r="AZ169" s="1005"/>
      <c r="BA169" s="1005"/>
      <c r="BB169" s="1005"/>
      <c r="BC169" s="1005"/>
      <c r="BD169" s="1005"/>
      <c r="BE169" s="1006"/>
      <c r="BF169" s="475"/>
      <c r="BG169" s="1059">
        <f>MAX(AD169:BE172)</f>
        <v>0</v>
      </c>
      <c r="BH169" s="1040">
        <v>70</v>
      </c>
      <c r="BI169" s="1040"/>
      <c r="BJ169" s="483"/>
      <c r="BL169" s="613"/>
      <c r="BM169" s="613"/>
      <c r="BN169" s="613"/>
      <c r="BO169" s="613"/>
      <c r="BP169" s="613"/>
      <c r="BQ169" s="613"/>
      <c r="BR169" s="613"/>
      <c r="BS169" s="613"/>
      <c r="BT169" s="613"/>
      <c r="BU169" s="613"/>
      <c r="BV169" s="613"/>
      <c r="BW169" s="613"/>
      <c r="BX169" s="613"/>
      <c r="BY169" s="613"/>
      <c r="BZ169" s="613"/>
      <c r="CA169" s="613"/>
      <c r="CB169" s="613"/>
      <c r="CC169" s="613"/>
      <c r="CD169" s="613"/>
      <c r="CE169" s="613"/>
      <c r="CF169" s="613"/>
      <c r="CG169" s="613"/>
      <c r="CH169" s="613"/>
      <c r="CI169" s="613"/>
      <c r="CJ169" s="613"/>
      <c r="CK169" s="613"/>
      <c r="CL169" s="613"/>
    </row>
    <row r="170" spans="1:90" ht="12.75" customHeight="1">
      <c r="A170" s="1055"/>
      <c r="B170" s="1056"/>
      <c r="C170" s="1046"/>
      <c r="D170" s="1047"/>
      <c r="E170" s="1047"/>
      <c r="F170" s="1047"/>
      <c r="G170" s="1047"/>
      <c r="H170" s="1047"/>
      <c r="I170" s="1047"/>
      <c r="J170" s="1047"/>
      <c r="K170" s="1047"/>
      <c r="L170" s="1047"/>
      <c r="M170" s="1047"/>
      <c r="N170" s="1047"/>
      <c r="O170" s="1047"/>
      <c r="P170" s="1047"/>
      <c r="Q170" s="1047"/>
      <c r="R170" s="1047"/>
      <c r="S170" s="1047"/>
      <c r="T170" s="1047"/>
      <c r="U170" s="1047"/>
      <c r="V170" s="1047"/>
      <c r="W170" s="1047"/>
      <c r="X170" s="1047"/>
      <c r="Y170" s="1047"/>
      <c r="Z170" s="1047"/>
      <c r="AA170" s="1047"/>
      <c r="AB170" s="1047"/>
      <c r="AC170" s="1048"/>
      <c r="AD170" s="1020"/>
      <c r="AE170" s="1021"/>
      <c r="AF170" s="1021"/>
      <c r="AG170" s="1021"/>
      <c r="AH170" s="1021"/>
      <c r="AI170" s="1022"/>
      <c r="AJ170" s="1007"/>
      <c r="AK170" s="1008"/>
      <c r="AL170" s="1008"/>
      <c r="AM170" s="1008"/>
      <c r="AN170" s="1008"/>
      <c r="AO170" s="1008"/>
      <c r="AP170" s="1009"/>
      <c r="AQ170" s="1007"/>
      <c r="AR170" s="1008"/>
      <c r="AS170" s="1008"/>
      <c r="AT170" s="1008"/>
      <c r="AU170" s="1008"/>
      <c r="AV170" s="1008"/>
      <c r="AW170" s="1009"/>
      <c r="AX170" s="1007"/>
      <c r="AY170" s="1008"/>
      <c r="AZ170" s="1008"/>
      <c r="BA170" s="1008"/>
      <c r="BB170" s="1008"/>
      <c r="BC170" s="1008"/>
      <c r="BD170" s="1008"/>
      <c r="BE170" s="1009"/>
      <c r="BF170" s="475"/>
      <c r="BG170" s="1059"/>
      <c r="BH170" s="1041"/>
      <c r="BI170" s="1041"/>
      <c r="BL170" s="613"/>
      <c r="BM170" s="613"/>
      <c r="BN170" s="613"/>
      <c r="BO170" s="613"/>
      <c r="BP170" s="613"/>
      <c r="BQ170" s="613"/>
      <c r="BR170" s="613"/>
      <c r="BS170" s="613"/>
      <c r="BT170" s="613"/>
      <c r="BU170" s="613"/>
      <c r="BV170" s="613"/>
      <c r="BW170" s="613"/>
      <c r="BX170" s="613"/>
      <c r="BY170" s="613"/>
      <c r="BZ170" s="613"/>
      <c r="CA170" s="613"/>
      <c r="CB170" s="613"/>
      <c r="CC170" s="613"/>
      <c r="CD170" s="613"/>
      <c r="CE170" s="613"/>
      <c r="CF170" s="613"/>
      <c r="CG170" s="613"/>
      <c r="CH170" s="613"/>
      <c r="CI170" s="613"/>
      <c r="CJ170" s="613"/>
      <c r="CK170" s="613"/>
      <c r="CL170" s="613"/>
    </row>
    <row r="171" spans="1:90" ht="12.75" customHeight="1">
      <c r="A171" s="1055"/>
      <c r="B171" s="1056"/>
      <c r="C171" s="1046"/>
      <c r="D171" s="1047"/>
      <c r="E171" s="1047"/>
      <c r="F171" s="1047"/>
      <c r="G171" s="1047"/>
      <c r="H171" s="1047"/>
      <c r="I171" s="1047"/>
      <c r="J171" s="1047"/>
      <c r="K171" s="1047"/>
      <c r="L171" s="1047"/>
      <c r="M171" s="1047"/>
      <c r="N171" s="1047"/>
      <c r="O171" s="1047"/>
      <c r="P171" s="1047"/>
      <c r="Q171" s="1047"/>
      <c r="R171" s="1047"/>
      <c r="S171" s="1047"/>
      <c r="T171" s="1047"/>
      <c r="U171" s="1047"/>
      <c r="V171" s="1047"/>
      <c r="W171" s="1047"/>
      <c r="X171" s="1047"/>
      <c r="Y171" s="1047"/>
      <c r="Z171" s="1047"/>
      <c r="AA171" s="1047"/>
      <c r="AB171" s="1047"/>
      <c r="AC171" s="1048"/>
      <c r="AD171" s="1020"/>
      <c r="AE171" s="1021"/>
      <c r="AF171" s="1021"/>
      <c r="AG171" s="1021"/>
      <c r="AH171" s="1021"/>
      <c r="AI171" s="1022"/>
      <c r="AJ171" s="1007"/>
      <c r="AK171" s="1008"/>
      <c r="AL171" s="1008"/>
      <c r="AM171" s="1008"/>
      <c r="AN171" s="1008"/>
      <c r="AO171" s="1008"/>
      <c r="AP171" s="1009"/>
      <c r="AQ171" s="1007"/>
      <c r="AR171" s="1008"/>
      <c r="AS171" s="1008"/>
      <c r="AT171" s="1008"/>
      <c r="AU171" s="1008"/>
      <c r="AV171" s="1008"/>
      <c r="AW171" s="1009"/>
      <c r="AX171" s="1007"/>
      <c r="AY171" s="1008"/>
      <c r="AZ171" s="1008"/>
      <c r="BA171" s="1008"/>
      <c r="BB171" s="1008"/>
      <c r="BC171" s="1008"/>
      <c r="BD171" s="1008"/>
      <c r="BE171" s="1009"/>
      <c r="BF171" s="475"/>
      <c r="BG171" s="1059"/>
      <c r="BH171" s="1041"/>
      <c r="BI171" s="1041"/>
      <c r="BL171" s="613"/>
      <c r="BM171" s="613"/>
      <c r="BN171" s="613"/>
      <c r="BO171" s="613"/>
      <c r="BP171" s="613"/>
      <c r="BQ171" s="613"/>
      <c r="BR171" s="613"/>
      <c r="BS171" s="613"/>
      <c r="BT171" s="613"/>
      <c r="BU171" s="613"/>
      <c r="BV171" s="613"/>
      <c r="BW171" s="613"/>
      <c r="BX171" s="613"/>
      <c r="BY171" s="613"/>
      <c r="BZ171" s="613"/>
      <c r="CA171" s="613"/>
      <c r="CB171" s="613"/>
      <c r="CC171" s="613"/>
      <c r="CD171" s="613"/>
      <c r="CE171" s="613"/>
      <c r="CF171" s="613"/>
      <c r="CG171" s="613"/>
      <c r="CH171" s="613"/>
      <c r="CI171" s="613"/>
      <c r="CJ171" s="613"/>
      <c r="CK171" s="613"/>
      <c r="CL171" s="613"/>
    </row>
    <row r="172" spans="1:90" ht="12.75" customHeight="1">
      <c r="A172" s="1057"/>
      <c r="B172" s="1058"/>
      <c r="C172" s="1049"/>
      <c r="D172" s="1050"/>
      <c r="E172" s="1050"/>
      <c r="F172" s="1050"/>
      <c r="G172" s="1050"/>
      <c r="H172" s="1050"/>
      <c r="I172" s="1050"/>
      <c r="J172" s="1050"/>
      <c r="K172" s="1050"/>
      <c r="L172" s="1050"/>
      <c r="M172" s="1050"/>
      <c r="N172" s="1050"/>
      <c r="O172" s="1050"/>
      <c r="P172" s="1050"/>
      <c r="Q172" s="1050"/>
      <c r="R172" s="1050"/>
      <c r="S172" s="1050"/>
      <c r="T172" s="1050"/>
      <c r="U172" s="1050"/>
      <c r="V172" s="1050"/>
      <c r="W172" s="1050"/>
      <c r="X172" s="1050"/>
      <c r="Y172" s="1050"/>
      <c r="Z172" s="1050"/>
      <c r="AA172" s="1050"/>
      <c r="AB172" s="1050"/>
      <c r="AC172" s="1051"/>
      <c r="AD172" s="1023"/>
      <c r="AE172" s="1024"/>
      <c r="AF172" s="1024"/>
      <c r="AG172" s="1024"/>
      <c r="AH172" s="1024"/>
      <c r="AI172" s="1025"/>
      <c r="AJ172" s="1010"/>
      <c r="AK172" s="1011"/>
      <c r="AL172" s="1011"/>
      <c r="AM172" s="1011"/>
      <c r="AN172" s="1011"/>
      <c r="AO172" s="1011"/>
      <c r="AP172" s="1012"/>
      <c r="AQ172" s="1010"/>
      <c r="AR172" s="1011"/>
      <c r="AS172" s="1011"/>
      <c r="AT172" s="1011"/>
      <c r="AU172" s="1011"/>
      <c r="AV172" s="1011"/>
      <c r="AW172" s="1012"/>
      <c r="AX172" s="1010"/>
      <c r="AY172" s="1011"/>
      <c r="AZ172" s="1011"/>
      <c r="BA172" s="1011"/>
      <c r="BB172" s="1011"/>
      <c r="BC172" s="1011"/>
      <c r="BD172" s="1011"/>
      <c r="BE172" s="1012"/>
      <c r="BF172" s="475"/>
      <c r="BG172" s="1059"/>
      <c r="BH172" s="1041"/>
      <c r="BI172" s="1041"/>
      <c r="BL172" s="613"/>
      <c r="BM172" s="613"/>
      <c r="BN172" s="613"/>
      <c r="BO172" s="613"/>
      <c r="BP172" s="613"/>
      <c r="BQ172" s="613"/>
      <c r="BR172" s="613"/>
      <c r="BS172" s="613"/>
      <c r="BT172" s="613"/>
      <c r="BU172" s="613"/>
      <c r="BV172" s="613"/>
      <c r="BW172" s="613"/>
      <c r="BX172" s="613"/>
      <c r="BY172" s="613"/>
      <c r="BZ172" s="613"/>
      <c r="CA172" s="613"/>
      <c r="CB172" s="613"/>
      <c r="CC172" s="613"/>
      <c r="CD172" s="613"/>
      <c r="CE172" s="613"/>
      <c r="CF172" s="613"/>
      <c r="CG172" s="613"/>
      <c r="CH172" s="613"/>
      <c r="CI172" s="613"/>
      <c r="CJ172" s="613"/>
      <c r="CK172" s="613"/>
      <c r="CL172" s="613"/>
    </row>
    <row r="173" spans="1:90" ht="12.75" customHeight="1">
      <c r="A173" s="1053" t="s">
        <v>345</v>
      </c>
      <c r="B173" s="1054"/>
      <c r="C173" s="1043" t="s">
        <v>790</v>
      </c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4"/>
      <c r="AA173" s="1044"/>
      <c r="AB173" s="1044"/>
      <c r="AC173" s="1045"/>
      <c r="AD173" s="1017" t="str">
        <f>IF(AND(FIO&lt;&gt;"",AJ173="",AQ173="",AX173=""),0,"")</f>
        <v/>
      </c>
      <c r="AE173" s="1018"/>
      <c r="AF173" s="1018"/>
      <c r="AG173" s="1018"/>
      <c r="AH173" s="1018"/>
      <c r="AI173" s="1019"/>
      <c r="AJ173" s="1004"/>
      <c r="AK173" s="1005"/>
      <c r="AL173" s="1005"/>
      <c r="AM173" s="1005"/>
      <c r="AN173" s="1005"/>
      <c r="AO173" s="1005"/>
      <c r="AP173" s="1006"/>
      <c r="AQ173" s="1004"/>
      <c r="AR173" s="1005"/>
      <c r="AS173" s="1005"/>
      <c r="AT173" s="1005"/>
      <c r="AU173" s="1005"/>
      <c r="AV173" s="1005"/>
      <c r="AW173" s="1006"/>
      <c r="AX173" s="1004"/>
      <c r="AY173" s="1005"/>
      <c r="AZ173" s="1005"/>
      <c r="BA173" s="1005"/>
      <c r="BB173" s="1005"/>
      <c r="BC173" s="1005"/>
      <c r="BD173" s="1005"/>
      <c r="BE173" s="1006"/>
      <c r="BF173" s="475"/>
      <c r="BG173" s="1059">
        <f>MAX(AD173:BE176)</f>
        <v>0</v>
      </c>
      <c r="BH173" s="1040">
        <v>70</v>
      </c>
      <c r="BI173" s="1040"/>
      <c r="BL173" s="613"/>
      <c r="BM173" s="613"/>
      <c r="BN173" s="613"/>
      <c r="BO173" s="613"/>
      <c r="BP173" s="613"/>
      <c r="BQ173" s="613"/>
      <c r="BR173" s="613"/>
      <c r="BS173" s="613"/>
      <c r="BT173" s="613"/>
      <c r="BU173" s="613"/>
      <c r="BV173" s="613"/>
      <c r="BW173" s="613"/>
      <c r="BX173" s="613"/>
      <c r="BY173" s="613"/>
      <c r="BZ173" s="613"/>
      <c r="CA173" s="613"/>
      <c r="CB173" s="613"/>
      <c r="CC173" s="613"/>
      <c r="CD173" s="613"/>
      <c r="CE173" s="613"/>
      <c r="CF173" s="613"/>
      <c r="CG173" s="613"/>
      <c r="CH173" s="613"/>
      <c r="CI173" s="613"/>
      <c r="CJ173" s="613"/>
      <c r="CK173" s="613"/>
      <c r="CL173" s="613"/>
    </row>
    <row r="174" spans="1:90" ht="12.75" customHeight="1">
      <c r="A174" s="1055"/>
      <c r="B174" s="1056"/>
      <c r="C174" s="1046"/>
      <c r="D174" s="1047"/>
      <c r="E174" s="1047"/>
      <c r="F174" s="1047"/>
      <c r="G174" s="1047"/>
      <c r="H174" s="1047"/>
      <c r="I174" s="1047"/>
      <c r="J174" s="1047"/>
      <c r="K174" s="1047"/>
      <c r="L174" s="1047"/>
      <c r="M174" s="1047"/>
      <c r="N174" s="1047"/>
      <c r="O174" s="1047"/>
      <c r="P174" s="1047"/>
      <c r="Q174" s="1047"/>
      <c r="R174" s="1047"/>
      <c r="S174" s="1047"/>
      <c r="T174" s="1047"/>
      <c r="U174" s="1047"/>
      <c r="V174" s="1047"/>
      <c r="W174" s="1047"/>
      <c r="X174" s="1047"/>
      <c r="Y174" s="1047"/>
      <c r="Z174" s="1047"/>
      <c r="AA174" s="1047"/>
      <c r="AB174" s="1047"/>
      <c r="AC174" s="1048"/>
      <c r="AD174" s="1020"/>
      <c r="AE174" s="1021"/>
      <c r="AF174" s="1021"/>
      <c r="AG174" s="1021"/>
      <c r="AH174" s="1021"/>
      <c r="AI174" s="1022"/>
      <c r="AJ174" s="1007"/>
      <c r="AK174" s="1008"/>
      <c r="AL174" s="1008"/>
      <c r="AM174" s="1008"/>
      <c r="AN174" s="1008"/>
      <c r="AO174" s="1008"/>
      <c r="AP174" s="1009"/>
      <c r="AQ174" s="1007"/>
      <c r="AR174" s="1008"/>
      <c r="AS174" s="1008"/>
      <c r="AT174" s="1008"/>
      <c r="AU174" s="1008"/>
      <c r="AV174" s="1008"/>
      <c r="AW174" s="1009"/>
      <c r="AX174" s="1007"/>
      <c r="AY174" s="1008"/>
      <c r="AZ174" s="1008"/>
      <c r="BA174" s="1008"/>
      <c r="BB174" s="1008"/>
      <c r="BC174" s="1008"/>
      <c r="BD174" s="1008"/>
      <c r="BE174" s="1009"/>
      <c r="BF174" s="475"/>
      <c r="BG174" s="1059"/>
      <c r="BH174" s="1041"/>
      <c r="BI174" s="1041"/>
      <c r="BL174" s="613"/>
      <c r="BM174" s="613"/>
      <c r="BN174" s="613"/>
      <c r="BO174" s="613"/>
      <c r="BP174" s="613"/>
      <c r="BQ174" s="613"/>
      <c r="BR174" s="613"/>
      <c r="BS174" s="613"/>
      <c r="BT174" s="613"/>
      <c r="BU174" s="613"/>
      <c r="BV174" s="613"/>
      <c r="BW174" s="613"/>
      <c r="BX174" s="613"/>
      <c r="BY174" s="613"/>
      <c r="BZ174" s="613"/>
      <c r="CA174" s="613"/>
      <c r="CB174" s="613"/>
      <c r="CC174" s="613"/>
      <c r="CD174" s="613"/>
      <c r="CE174" s="613"/>
      <c r="CF174" s="613"/>
      <c r="CG174" s="613"/>
      <c r="CH174" s="613"/>
      <c r="CI174" s="613"/>
      <c r="CJ174" s="613"/>
      <c r="CK174" s="613"/>
      <c r="CL174" s="613"/>
    </row>
    <row r="175" spans="1:90" ht="12.75" customHeight="1">
      <c r="A175" s="1055"/>
      <c r="B175" s="1056"/>
      <c r="C175" s="1046"/>
      <c r="D175" s="1047"/>
      <c r="E175" s="1047"/>
      <c r="F175" s="1047"/>
      <c r="G175" s="1047"/>
      <c r="H175" s="1047"/>
      <c r="I175" s="1047"/>
      <c r="J175" s="1047"/>
      <c r="K175" s="1047"/>
      <c r="L175" s="1047"/>
      <c r="M175" s="1047"/>
      <c r="N175" s="1047"/>
      <c r="O175" s="1047"/>
      <c r="P175" s="1047"/>
      <c r="Q175" s="1047"/>
      <c r="R175" s="1047"/>
      <c r="S175" s="1047"/>
      <c r="T175" s="1047"/>
      <c r="U175" s="1047"/>
      <c r="V175" s="1047"/>
      <c r="W175" s="1047"/>
      <c r="X175" s="1047"/>
      <c r="Y175" s="1047"/>
      <c r="Z175" s="1047"/>
      <c r="AA175" s="1047"/>
      <c r="AB175" s="1047"/>
      <c r="AC175" s="1048"/>
      <c r="AD175" s="1020"/>
      <c r="AE175" s="1021"/>
      <c r="AF175" s="1021"/>
      <c r="AG175" s="1021"/>
      <c r="AH175" s="1021"/>
      <c r="AI175" s="1022"/>
      <c r="AJ175" s="1007"/>
      <c r="AK175" s="1008"/>
      <c r="AL175" s="1008"/>
      <c r="AM175" s="1008"/>
      <c r="AN175" s="1008"/>
      <c r="AO175" s="1008"/>
      <c r="AP175" s="1009"/>
      <c r="AQ175" s="1007"/>
      <c r="AR175" s="1008"/>
      <c r="AS175" s="1008"/>
      <c r="AT175" s="1008"/>
      <c r="AU175" s="1008"/>
      <c r="AV175" s="1008"/>
      <c r="AW175" s="1009"/>
      <c r="AX175" s="1007"/>
      <c r="AY175" s="1008"/>
      <c r="AZ175" s="1008"/>
      <c r="BA175" s="1008"/>
      <c r="BB175" s="1008"/>
      <c r="BC175" s="1008"/>
      <c r="BD175" s="1008"/>
      <c r="BE175" s="1009"/>
      <c r="BF175" s="475"/>
      <c r="BG175" s="1059"/>
      <c r="BH175" s="1041"/>
      <c r="BI175" s="1041"/>
      <c r="BL175" s="613"/>
      <c r="BM175" s="613"/>
      <c r="BN175" s="613"/>
      <c r="BO175" s="613"/>
      <c r="BP175" s="613"/>
      <c r="BQ175" s="613"/>
      <c r="BR175" s="613"/>
      <c r="BS175" s="613"/>
      <c r="BT175" s="613"/>
      <c r="BU175" s="613"/>
      <c r="BV175" s="613"/>
      <c r="BW175" s="613"/>
      <c r="BX175" s="613"/>
      <c r="BY175" s="613"/>
      <c r="BZ175" s="613"/>
      <c r="CA175" s="613"/>
      <c r="CB175" s="613"/>
      <c r="CC175" s="613"/>
      <c r="CD175" s="613"/>
      <c r="CE175" s="613"/>
      <c r="CF175" s="613"/>
      <c r="CG175" s="613"/>
      <c r="CH175" s="613"/>
      <c r="CI175" s="613"/>
      <c r="CJ175" s="613"/>
      <c r="CK175" s="613"/>
      <c r="CL175" s="613"/>
    </row>
    <row r="176" spans="1:90" ht="28.5" customHeight="1">
      <c r="A176" s="1057"/>
      <c r="B176" s="1058"/>
      <c r="C176" s="1049"/>
      <c r="D176" s="1050"/>
      <c r="E176" s="1050"/>
      <c r="F176" s="1050"/>
      <c r="G176" s="1050"/>
      <c r="H176" s="1050"/>
      <c r="I176" s="1050"/>
      <c r="J176" s="1050"/>
      <c r="K176" s="1050"/>
      <c r="L176" s="1050"/>
      <c r="M176" s="1050"/>
      <c r="N176" s="1050"/>
      <c r="O176" s="1050"/>
      <c r="P176" s="1050"/>
      <c r="Q176" s="1050"/>
      <c r="R176" s="1050"/>
      <c r="S176" s="1050"/>
      <c r="T176" s="1050"/>
      <c r="U176" s="1050"/>
      <c r="V176" s="1050"/>
      <c r="W176" s="1050"/>
      <c r="X176" s="1050"/>
      <c r="Y176" s="1050"/>
      <c r="Z176" s="1050"/>
      <c r="AA176" s="1050"/>
      <c r="AB176" s="1050"/>
      <c r="AC176" s="1051"/>
      <c r="AD176" s="1023"/>
      <c r="AE176" s="1024"/>
      <c r="AF176" s="1024"/>
      <c r="AG176" s="1024"/>
      <c r="AH176" s="1024"/>
      <c r="AI176" s="1025"/>
      <c r="AJ176" s="1010"/>
      <c r="AK176" s="1011"/>
      <c r="AL176" s="1011"/>
      <c r="AM176" s="1011"/>
      <c r="AN176" s="1011"/>
      <c r="AO176" s="1011"/>
      <c r="AP176" s="1012"/>
      <c r="AQ176" s="1010"/>
      <c r="AR176" s="1011"/>
      <c r="AS176" s="1011"/>
      <c r="AT176" s="1011"/>
      <c r="AU176" s="1011"/>
      <c r="AV176" s="1011"/>
      <c r="AW176" s="1012"/>
      <c r="AX176" s="1010"/>
      <c r="AY176" s="1011"/>
      <c r="AZ176" s="1011"/>
      <c r="BA176" s="1011"/>
      <c r="BB176" s="1011"/>
      <c r="BC176" s="1011"/>
      <c r="BD176" s="1011"/>
      <c r="BE176" s="1012"/>
      <c r="BF176" s="475"/>
      <c r="BG176" s="1059"/>
      <c r="BH176" s="1041"/>
      <c r="BI176" s="1041"/>
      <c r="BL176" s="613"/>
      <c r="BM176" s="613"/>
      <c r="BN176" s="613"/>
      <c r="BO176" s="613"/>
      <c r="BP176" s="613"/>
      <c r="BQ176" s="613"/>
      <c r="BR176" s="613"/>
      <c r="BS176" s="613"/>
      <c r="BT176" s="613"/>
      <c r="BU176" s="613"/>
      <c r="BV176" s="613"/>
      <c r="BW176" s="613"/>
      <c r="BX176" s="613"/>
      <c r="BY176" s="613"/>
      <c r="BZ176" s="613"/>
      <c r="CA176" s="613"/>
      <c r="CB176" s="613"/>
      <c r="CC176" s="613"/>
      <c r="CD176" s="613"/>
      <c r="CE176" s="613"/>
      <c r="CF176" s="613"/>
      <c r="CG176" s="613"/>
      <c r="CH176" s="613"/>
      <c r="CI176" s="613"/>
      <c r="CJ176" s="613"/>
      <c r="CK176" s="613"/>
      <c r="CL176" s="613"/>
    </row>
    <row r="177" spans="1:90" ht="12.75" customHeight="1">
      <c r="A177" s="1053" t="s">
        <v>346</v>
      </c>
      <c r="B177" s="1054"/>
      <c r="C177" s="1043" t="s">
        <v>791</v>
      </c>
      <c r="D177" s="1044"/>
      <c r="E177" s="1044"/>
      <c r="F177" s="1044"/>
      <c r="G177" s="1044"/>
      <c r="H177" s="1044"/>
      <c r="I177" s="1044"/>
      <c r="J177" s="1044"/>
      <c r="K177" s="1044"/>
      <c r="L177" s="1044"/>
      <c r="M177" s="1044"/>
      <c r="N177" s="1044"/>
      <c r="O177" s="1044"/>
      <c r="P177" s="1044"/>
      <c r="Q177" s="1044"/>
      <c r="R177" s="1044"/>
      <c r="S177" s="1044"/>
      <c r="T177" s="1044"/>
      <c r="U177" s="1044"/>
      <c r="V177" s="1044"/>
      <c r="W177" s="1044"/>
      <c r="X177" s="1044"/>
      <c r="Y177" s="1044"/>
      <c r="Z177" s="1044"/>
      <c r="AA177" s="1044"/>
      <c r="AB177" s="1044"/>
      <c r="AC177" s="1045"/>
      <c r="AD177" s="1017" t="str">
        <f>IF(AND(FIO&lt;&gt;"",AJ177="",AQ177="",AX177=""),0,"")</f>
        <v/>
      </c>
      <c r="AE177" s="1018"/>
      <c r="AF177" s="1018"/>
      <c r="AG177" s="1018"/>
      <c r="AH177" s="1018"/>
      <c r="AI177" s="1019"/>
      <c r="AJ177" s="1004"/>
      <c r="AK177" s="1005"/>
      <c r="AL177" s="1005"/>
      <c r="AM177" s="1005"/>
      <c r="AN177" s="1005"/>
      <c r="AO177" s="1005"/>
      <c r="AP177" s="1006"/>
      <c r="AQ177" s="1004"/>
      <c r="AR177" s="1005"/>
      <c r="AS177" s="1005"/>
      <c r="AT177" s="1005"/>
      <c r="AU177" s="1005"/>
      <c r="AV177" s="1005"/>
      <c r="AW177" s="1006"/>
      <c r="AX177" s="1004"/>
      <c r="AY177" s="1005"/>
      <c r="AZ177" s="1005"/>
      <c r="BA177" s="1005"/>
      <c r="BB177" s="1005"/>
      <c r="BC177" s="1005"/>
      <c r="BD177" s="1005"/>
      <c r="BE177" s="1006"/>
      <c r="BF177" s="475"/>
      <c r="BG177" s="1059">
        <f>MAX(AD177:BE180)</f>
        <v>0</v>
      </c>
      <c r="BH177" s="1040">
        <v>70</v>
      </c>
      <c r="BI177" s="1040"/>
      <c r="BL177" s="613"/>
      <c r="BM177" s="613"/>
      <c r="BN177" s="613"/>
      <c r="BO177" s="613"/>
      <c r="BP177" s="613"/>
      <c r="BQ177" s="613"/>
      <c r="BR177" s="613"/>
      <c r="BS177" s="613"/>
      <c r="BT177" s="613"/>
      <c r="BU177" s="613"/>
      <c r="BV177" s="613"/>
      <c r="BW177" s="613"/>
      <c r="BX177" s="613"/>
      <c r="BY177" s="613"/>
      <c r="BZ177" s="613"/>
      <c r="CA177" s="613"/>
      <c r="CB177" s="613"/>
      <c r="CC177" s="613"/>
      <c r="CD177" s="613"/>
      <c r="CE177" s="613"/>
      <c r="CF177" s="613"/>
      <c r="CG177" s="613"/>
      <c r="CH177" s="613"/>
      <c r="CI177" s="613"/>
      <c r="CJ177" s="613"/>
      <c r="CK177" s="613"/>
      <c r="CL177" s="613"/>
    </row>
    <row r="178" spans="1:90" ht="12.75" customHeight="1">
      <c r="A178" s="1055"/>
      <c r="B178" s="1056"/>
      <c r="C178" s="1046"/>
      <c r="D178" s="1047"/>
      <c r="E178" s="1047"/>
      <c r="F178" s="1047"/>
      <c r="G178" s="1047"/>
      <c r="H178" s="1047"/>
      <c r="I178" s="1047"/>
      <c r="J178" s="1047"/>
      <c r="K178" s="1047"/>
      <c r="L178" s="1047"/>
      <c r="M178" s="1047"/>
      <c r="N178" s="1047"/>
      <c r="O178" s="1047"/>
      <c r="P178" s="1047"/>
      <c r="Q178" s="1047"/>
      <c r="R178" s="1047"/>
      <c r="S178" s="1047"/>
      <c r="T178" s="1047"/>
      <c r="U178" s="1047"/>
      <c r="V178" s="1047"/>
      <c r="W178" s="1047"/>
      <c r="X178" s="1047"/>
      <c r="Y178" s="1047"/>
      <c r="Z178" s="1047"/>
      <c r="AA178" s="1047"/>
      <c r="AB178" s="1047"/>
      <c r="AC178" s="1048"/>
      <c r="AD178" s="1020"/>
      <c r="AE178" s="1021"/>
      <c r="AF178" s="1021"/>
      <c r="AG178" s="1021"/>
      <c r="AH178" s="1021"/>
      <c r="AI178" s="1022"/>
      <c r="AJ178" s="1007"/>
      <c r="AK178" s="1008"/>
      <c r="AL178" s="1008"/>
      <c r="AM178" s="1008"/>
      <c r="AN178" s="1008"/>
      <c r="AO178" s="1008"/>
      <c r="AP178" s="1009"/>
      <c r="AQ178" s="1007"/>
      <c r="AR178" s="1008"/>
      <c r="AS178" s="1008"/>
      <c r="AT178" s="1008"/>
      <c r="AU178" s="1008"/>
      <c r="AV178" s="1008"/>
      <c r="AW178" s="1009"/>
      <c r="AX178" s="1007"/>
      <c r="AY178" s="1008"/>
      <c r="AZ178" s="1008"/>
      <c r="BA178" s="1008"/>
      <c r="BB178" s="1008"/>
      <c r="BC178" s="1008"/>
      <c r="BD178" s="1008"/>
      <c r="BE178" s="1009"/>
      <c r="BF178" s="475"/>
      <c r="BG178" s="1059"/>
      <c r="BH178" s="1041"/>
      <c r="BI178" s="1041"/>
      <c r="BL178" s="613"/>
      <c r="BM178" s="613"/>
      <c r="BN178" s="613"/>
      <c r="BO178" s="613"/>
      <c r="BP178" s="613"/>
      <c r="BQ178" s="613"/>
      <c r="BR178" s="613"/>
      <c r="BS178" s="613"/>
      <c r="BT178" s="613"/>
      <c r="BU178" s="613"/>
      <c r="BV178" s="613"/>
      <c r="BW178" s="613"/>
      <c r="BX178" s="613"/>
      <c r="BY178" s="613"/>
      <c r="BZ178" s="613"/>
      <c r="CA178" s="613"/>
      <c r="CB178" s="613"/>
      <c r="CC178" s="613"/>
      <c r="CD178" s="613"/>
      <c r="CE178" s="613"/>
      <c r="CF178" s="613"/>
      <c r="CG178" s="613"/>
      <c r="CH178" s="613"/>
      <c r="CI178" s="613"/>
      <c r="CJ178" s="613"/>
      <c r="CK178" s="613"/>
      <c r="CL178" s="613"/>
    </row>
    <row r="179" spans="1:90" ht="12.75" customHeight="1">
      <c r="A179" s="1055"/>
      <c r="B179" s="1056"/>
      <c r="C179" s="1046"/>
      <c r="D179" s="1047"/>
      <c r="E179" s="1047"/>
      <c r="F179" s="1047"/>
      <c r="G179" s="1047"/>
      <c r="H179" s="1047"/>
      <c r="I179" s="1047"/>
      <c r="J179" s="1047"/>
      <c r="K179" s="1047"/>
      <c r="L179" s="1047"/>
      <c r="M179" s="1047"/>
      <c r="N179" s="1047"/>
      <c r="O179" s="1047"/>
      <c r="P179" s="1047"/>
      <c r="Q179" s="1047"/>
      <c r="R179" s="1047"/>
      <c r="S179" s="1047"/>
      <c r="T179" s="1047"/>
      <c r="U179" s="1047"/>
      <c r="V179" s="1047"/>
      <c r="W179" s="1047"/>
      <c r="X179" s="1047"/>
      <c r="Y179" s="1047"/>
      <c r="Z179" s="1047"/>
      <c r="AA179" s="1047"/>
      <c r="AB179" s="1047"/>
      <c r="AC179" s="1048"/>
      <c r="AD179" s="1020"/>
      <c r="AE179" s="1021"/>
      <c r="AF179" s="1021"/>
      <c r="AG179" s="1021"/>
      <c r="AH179" s="1021"/>
      <c r="AI179" s="1022"/>
      <c r="AJ179" s="1007"/>
      <c r="AK179" s="1008"/>
      <c r="AL179" s="1008"/>
      <c r="AM179" s="1008"/>
      <c r="AN179" s="1008"/>
      <c r="AO179" s="1008"/>
      <c r="AP179" s="1009"/>
      <c r="AQ179" s="1007"/>
      <c r="AR179" s="1008"/>
      <c r="AS179" s="1008"/>
      <c r="AT179" s="1008"/>
      <c r="AU179" s="1008"/>
      <c r="AV179" s="1008"/>
      <c r="AW179" s="1009"/>
      <c r="AX179" s="1007"/>
      <c r="AY179" s="1008"/>
      <c r="AZ179" s="1008"/>
      <c r="BA179" s="1008"/>
      <c r="BB179" s="1008"/>
      <c r="BC179" s="1008"/>
      <c r="BD179" s="1008"/>
      <c r="BE179" s="1009"/>
      <c r="BF179" s="475"/>
      <c r="BG179" s="1059"/>
      <c r="BH179" s="1041"/>
      <c r="BI179" s="1041"/>
      <c r="BL179" s="613"/>
      <c r="BM179" s="613"/>
      <c r="BN179" s="613"/>
      <c r="BO179" s="613"/>
      <c r="BP179" s="613"/>
      <c r="BQ179" s="613"/>
      <c r="BR179" s="613"/>
      <c r="BS179" s="613"/>
      <c r="BT179" s="613"/>
      <c r="BU179" s="613"/>
      <c r="BV179" s="613"/>
      <c r="BW179" s="613"/>
      <c r="BX179" s="613"/>
      <c r="BY179" s="613"/>
      <c r="BZ179" s="613"/>
      <c r="CA179" s="613"/>
      <c r="CB179" s="613"/>
      <c r="CC179" s="613"/>
      <c r="CD179" s="613"/>
      <c r="CE179" s="613"/>
      <c r="CF179" s="613"/>
      <c r="CG179" s="613"/>
      <c r="CH179" s="613"/>
      <c r="CI179" s="613"/>
      <c r="CJ179" s="613"/>
      <c r="CK179" s="613"/>
      <c r="CL179" s="613"/>
    </row>
    <row r="180" spans="1:90" ht="29.25" customHeight="1">
      <c r="A180" s="1057"/>
      <c r="B180" s="1058"/>
      <c r="C180" s="1049"/>
      <c r="D180" s="1050"/>
      <c r="E180" s="1050"/>
      <c r="F180" s="1050"/>
      <c r="G180" s="1050"/>
      <c r="H180" s="1050"/>
      <c r="I180" s="1050"/>
      <c r="J180" s="1050"/>
      <c r="K180" s="1050"/>
      <c r="L180" s="1050"/>
      <c r="M180" s="1050"/>
      <c r="N180" s="1050"/>
      <c r="O180" s="1050"/>
      <c r="P180" s="1050"/>
      <c r="Q180" s="1050"/>
      <c r="R180" s="1050"/>
      <c r="S180" s="1050"/>
      <c r="T180" s="1050"/>
      <c r="U180" s="1050"/>
      <c r="V180" s="1050"/>
      <c r="W180" s="1050"/>
      <c r="X180" s="1050"/>
      <c r="Y180" s="1050"/>
      <c r="Z180" s="1050"/>
      <c r="AA180" s="1050"/>
      <c r="AB180" s="1050"/>
      <c r="AC180" s="1051"/>
      <c r="AD180" s="1023"/>
      <c r="AE180" s="1024"/>
      <c r="AF180" s="1024"/>
      <c r="AG180" s="1024"/>
      <c r="AH180" s="1024"/>
      <c r="AI180" s="1025"/>
      <c r="AJ180" s="1010"/>
      <c r="AK180" s="1011"/>
      <c r="AL180" s="1011"/>
      <c r="AM180" s="1011"/>
      <c r="AN180" s="1011"/>
      <c r="AO180" s="1011"/>
      <c r="AP180" s="1012"/>
      <c r="AQ180" s="1010"/>
      <c r="AR180" s="1011"/>
      <c r="AS180" s="1011"/>
      <c r="AT180" s="1011"/>
      <c r="AU180" s="1011"/>
      <c r="AV180" s="1011"/>
      <c r="AW180" s="1012"/>
      <c r="AX180" s="1010"/>
      <c r="AY180" s="1011"/>
      <c r="AZ180" s="1011"/>
      <c r="BA180" s="1011"/>
      <c r="BB180" s="1011"/>
      <c r="BC180" s="1011"/>
      <c r="BD180" s="1011"/>
      <c r="BE180" s="1012"/>
      <c r="BF180" s="475"/>
      <c r="BG180" s="1059"/>
      <c r="BH180" s="1042"/>
      <c r="BI180" s="1042"/>
      <c r="BL180" s="613"/>
      <c r="BM180" s="613"/>
      <c r="BN180" s="613"/>
      <c r="BO180" s="613"/>
      <c r="BP180" s="613"/>
      <c r="BQ180" s="613"/>
      <c r="BR180" s="613"/>
      <c r="BS180" s="613"/>
      <c r="BT180" s="613"/>
      <c r="BU180" s="613"/>
      <c r="BV180" s="613"/>
      <c r="BW180" s="613"/>
      <c r="BX180" s="613"/>
      <c r="BY180" s="613"/>
      <c r="BZ180" s="613"/>
      <c r="CA180" s="613"/>
      <c r="CB180" s="613"/>
      <c r="CC180" s="613"/>
      <c r="CD180" s="613"/>
      <c r="CE180" s="613"/>
      <c r="CF180" s="613"/>
      <c r="CG180" s="613"/>
      <c r="CH180" s="613"/>
      <c r="CI180" s="613"/>
      <c r="CJ180" s="613"/>
      <c r="CK180" s="613"/>
      <c r="CL180" s="613"/>
    </row>
    <row r="181" spans="1:90" ht="12.75" customHeight="1">
      <c r="A181" s="1053" t="s">
        <v>347</v>
      </c>
      <c r="B181" s="1056"/>
      <c r="C181" s="1043" t="s">
        <v>788</v>
      </c>
      <c r="D181" s="1044"/>
      <c r="E181" s="1044"/>
      <c r="F181" s="1044"/>
      <c r="G181" s="1044"/>
      <c r="H181" s="1044"/>
      <c r="I181" s="1044"/>
      <c r="J181" s="1044"/>
      <c r="K181" s="1044"/>
      <c r="L181" s="1044"/>
      <c r="M181" s="1044"/>
      <c r="N181" s="1044"/>
      <c r="O181" s="1044"/>
      <c r="P181" s="1044"/>
      <c r="Q181" s="1044"/>
      <c r="R181" s="1044"/>
      <c r="S181" s="1044"/>
      <c r="T181" s="1044"/>
      <c r="U181" s="1044"/>
      <c r="V181" s="1044"/>
      <c r="W181" s="1044"/>
      <c r="X181" s="1044"/>
      <c r="Y181" s="1044"/>
      <c r="Z181" s="1044"/>
      <c r="AA181" s="1044"/>
      <c r="AB181" s="1044"/>
      <c r="AC181" s="1045"/>
      <c r="AD181" s="1017" t="str">
        <f>IF(AND(FIO&lt;&gt;"",AJ181="",AQ181="",AX181=""),0,"")</f>
        <v/>
      </c>
      <c r="AE181" s="1018"/>
      <c r="AF181" s="1018"/>
      <c r="AG181" s="1018"/>
      <c r="AH181" s="1018"/>
      <c r="AI181" s="1019"/>
      <c r="AJ181" s="1004"/>
      <c r="AK181" s="1005"/>
      <c r="AL181" s="1005"/>
      <c r="AM181" s="1005"/>
      <c r="AN181" s="1005"/>
      <c r="AO181" s="1005"/>
      <c r="AP181" s="1006"/>
      <c r="AQ181" s="1004"/>
      <c r="AR181" s="1005"/>
      <c r="AS181" s="1005"/>
      <c r="AT181" s="1005"/>
      <c r="AU181" s="1005"/>
      <c r="AV181" s="1005"/>
      <c r="AW181" s="1006"/>
      <c r="AX181" s="1004"/>
      <c r="AY181" s="1005"/>
      <c r="AZ181" s="1005"/>
      <c r="BA181" s="1005"/>
      <c r="BB181" s="1005"/>
      <c r="BC181" s="1005"/>
      <c r="BD181" s="1005"/>
      <c r="BE181" s="1006"/>
      <c r="BF181" s="475"/>
      <c r="BG181" s="1059">
        <f>MAX(AD181:BE185)</f>
        <v>0</v>
      </c>
      <c r="BH181" s="1040">
        <v>70</v>
      </c>
      <c r="BI181" s="1040"/>
      <c r="BL181" s="613"/>
      <c r="BM181" s="613"/>
      <c r="BN181" s="613"/>
      <c r="BO181" s="613"/>
      <c r="BP181" s="613"/>
      <c r="BQ181" s="613"/>
      <c r="BR181" s="613"/>
      <c r="BS181" s="613"/>
      <c r="BT181" s="613"/>
      <c r="BU181" s="613"/>
      <c r="BV181" s="613"/>
      <c r="BW181" s="613"/>
      <c r="BX181" s="613"/>
      <c r="BY181" s="613"/>
      <c r="BZ181" s="613"/>
      <c r="CA181" s="613"/>
      <c r="CB181" s="613"/>
      <c r="CC181" s="613"/>
      <c r="CD181" s="613"/>
      <c r="CE181" s="613"/>
      <c r="CF181" s="613"/>
      <c r="CG181" s="613"/>
      <c r="CH181" s="613"/>
      <c r="CI181" s="613"/>
      <c r="CJ181" s="613"/>
      <c r="CK181" s="613"/>
      <c r="CL181" s="613"/>
    </row>
    <row r="182" spans="1:90" ht="12.75" customHeight="1">
      <c r="A182" s="1055"/>
      <c r="B182" s="1056"/>
      <c r="C182" s="1046"/>
      <c r="D182" s="1047"/>
      <c r="E182" s="1047"/>
      <c r="F182" s="1047"/>
      <c r="G182" s="1047"/>
      <c r="H182" s="1047"/>
      <c r="I182" s="1047"/>
      <c r="J182" s="1047"/>
      <c r="K182" s="1047"/>
      <c r="L182" s="1047"/>
      <c r="M182" s="1047"/>
      <c r="N182" s="1047"/>
      <c r="O182" s="1047"/>
      <c r="P182" s="1047"/>
      <c r="Q182" s="1047"/>
      <c r="R182" s="1047"/>
      <c r="S182" s="1047"/>
      <c r="T182" s="1047"/>
      <c r="U182" s="1047"/>
      <c r="V182" s="1047"/>
      <c r="W182" s="1047"/>
      <c r="X182" s="1047"/>
      <c r="Y182" s="1047"/>
      <c r="Z182" s="1047"/>
      <c r="AA182" s="1047"/>
      <c r="AB182" s="1047"/>
      <c r="AC182" s="1048"/>
      <c r="AD182" s="1020"/>
      <c r="AE182" s="1021"/>
      <c r="AF182" s="1021"/>
      <c r="AG182" s="1021"/>
      <c r="AH182" s="1021"/>
      <c r="AI182" s="1022"/>
      <c r="AJ182" s="1007"/>
      <c r="AK182" s="1008"/>
      <c r="AL182" s="1008"/>
      <c r="AM182" s="1008"/>
      <c r="AN182" s="1008"/>
      <c r="AO182" s="1008"/>
      <c r="AP182" s="1009"/>
      <c r="AQ182" s="1007"/>
      <c r="AR182" s="1008"/>
      <c r="AS182" s="1008"/>
      <c r="AT182" s="1008"/>
      <c r="AU182" s="1008"/>
      <c r="AV182" s="1008"/>
      <c r="AW182" s="1009"/>
      <c r="AX182" s="1007"/>
      <c r="AY182" s="1008"/>
      <c r="AZ182" s="1008"/>
      <c r="BA182" s="1008"/>
      <c r="BB182" s="1008"/>
      <c r="BC182" s="1008"/>
      <c r="BD182" s="1008"/>
      <c r="BE182" s="1009"/>
      <c r="BF182" s="475"/>
      <c r="BG182" s="1059"/>
      <c r="BH182" s="1041"/>
      <c r="BI182" s="1041"/>
      <c r="BL182" s="613"/>
      <c r="BM182" s="613"/>
      <c r="BN182" s="613"/>
      <c r="BO182" s="613"/>
      <c r="BP182" s="613"/>
      <c r="BQ182" s="613"/>
      <c r="BR182" s="613"/>
      <c r="BS182" s="613"/>
      <c r="BT182" s="613"/>
      <c r="BU182" s="613"/>
      <c r="BV182" s="613"/>
      <c r="BW182" s="613"/>
      <c r="BX182" s="613"/>
      <c r="BY182" s="613"/>
      <c r="BZ182" s="613"/>
      <c r="CA182" s="613"/>
      <c r="CB182" s="613"/>
      <c r="CC182" s="613"/>
      <c r="CD182" s="613"/>
      <c r="CE182" s="613"/>
      <c r="CF182" s="613"/>
      <c r="CG182" s="613"/>
      <c r="CH182" s="613"/>
      <c r="CI182" s="613"/>
      <c r="CJ182" s="613"/>
      <c r="CK182" s="613"/>
      <c r="CL182" s="613"/>
    </row>
    <row r="183" spans="1:90" ht="12.75" customHeight="1">
      <c r="A183" s="1055"/>
      <c r="B183" s="1056"/>
      <c r="C183" s="1046"/>
      <c r="D183" s="1047"/>
      <c r="E183" s="1047"/>
      <c r="F183" s="1047"/>
      <c r="G183" s="1047"/>
      <c r="H183" s="1047"/>
      <c r="I183" s="1047"/>
      <c r="J183" s="1047"/>
      <c r="K183" s="1047"/>
      <c r="L183" s="1047"/>
      <c r="M183" s="1047"/>
      <c r="N183" s="1047"/>
      <c r="O183" s="1047"/>
      <c r="P183" s="1047"/>
      <c r="Q183" s="1047"/>
      <c r="R183" s="1047"/>
      <c r="S183" s="1047"/>
      <c r="T183" s="1047"/>
      <c r="U183" s="1047"/>
      <c r="V183" s="1047"/>
      <c r="W183" s="1047"/>
      <c r="X183" s="1047"/>
      <c r="Y183" s="1047"/>
      <c r="Z183" s="1047"/>
      <c r="AA183" s="1047"/>
      <c r="AB183" s="1047"/>
      <c r="AC183" s="1048"/>
      <c r="AD183" s="1020"/>
      <c r="AE183" s="1021"/>
      <c r="AF183" s="1021"/>
      <c r="AG183" s="1021"/>
      <c r="AH183" s="1021"/>
      <c r="AI183" s="1022"/>
      <c r="AJ183" s="1007"/>
      <c r="AK183" s="1008"/>
      <c r="AL183" s="1008"/>
      <c r="AM183" s="1008"/>
      <c r="AN183" s="1008"/>
      <c r="AO183" s="1008"/>
      <c r="AP183" s="1009"/>
      <c r="AQ183" s="1007"/>
      <c r="AR183" s="1008"/>
      <c r="AS183" s="1008"/>
      <c r="AT183" s="1008"/>
      <c r="AU183" s="1008"/>
      <c r="AV183" s="1008"/>
      <c r="AW183" s="1009"/>
      <c r="AX183" s="1007"/>
      <c r="AY183" s="1008"/>
      <c r="AZ183" s="1008"/>
      <c r="BA183" s="1008"/>
      <c r="BB183" s="1008"/>
      <c r="BC183" s="1008"/>
      <c r="BD183" s="1008"/>
      <c r="BE183" s="1009"/>
      <c r="BF183" s="475"/>
      <c r="BG183" s="1059"/>
      <c r="BH183" s="1041"/>
      <c r="BI183" s="1041"/>
      <c r="BL183" s="613"/>
      <c r="BM183" s="613"/>
      <c r="BN183" s="613"/>
      <c r="BO183" s="613"/>
      <c r="BP183" s="613"/>
      <c r="BQ183" s="613"/>
      <c r="BR183" s="613"/>
      <c r="BS183" s="613"/>
      <c r="BT183" s="613"/>
      <c r="BU183" s="613"/>
      <c r="BV183" s="613"/>
      <c r="BW183" s="613"/>
      <c r="BX183" s="613"/>
      <c r="BY183" s="613"/>
      <c r="BZ183" s="613"/>
      <c r="CA183" s="613"/>
      <c r="CB183" s="613"/>
      <c r="CC183" s="613"/>
      <c r="CD183" s="613"/>
      <c r="CE183" s="613"/>
      <c r="CF183" s="613"/>
      <c r="CG183" s="613"/>
      <c r="CH183" s="613"/>
      <c r="CI183" s="613"/>
      <c r="CJ183" s="613"/>
      <c r="CK183" s="613"/>
      <c r="CL183" s="613"/>
    </row>
    <row r="184" spans="1:90" ht="12.75" customHeight="1">
      <c r="A184" s="1055"/>
      <c r="B184" s="1056"/>
      <c r="C184" s="1046"/>
      <c r="D184" s="1047"/>
      <c r="E184" s="1047"/>
      <c r="F184" s="1047"/>
      <c r="G184" s="1047"/>
      <c r="H184" s="1047"/>
      <c r="I184" s="1047"/>
      <c r="J184" s="1047"/>
      <c r="K184" s="1047"/>
      <c r="L184" s="1047"/>
      <c r="M184" s="1047"/>
      <c r="N184" s="1047"/>
      <c r="O184" s="1047"/>
      <c r="P184" s="1047"/>
      <c r="Q184" s="1047"/>
      <c r="R184" s="1047"/>
      <c r="S184" s="1047"/>
      <c r="T184" s="1047"/>
      <c r="U184" s="1047"/>
      <c r="V184" s="1047"/>
      <c r="W184" s="1047"/>
      <c r="X184" s="1047"/>
      <c r="Y184" s="1047"/>
      <c r="Z184" s="1047"/>
      <c r="AA184" s="1047"/>
      <c r="AB184" s="1047"/>
      <c r="AC184" s="1048"/>
      <c r="AD184" s="1020"/>
      <c r="AE184" s="1021"/>
      <c r="AF184" s="1021"/>
      <c r="AG184" s="1021"/>
      <c r="AH184" s="1021"/>
      <c r="AI184" s="1022"/>
      <c r="AJ184" s="1007"/>
      <c r="AK184" s="1008"/>
      <c r="AL184" s="1008"/>
      <c r="AM184" s="1008"/>
      <c r="AN184" s="1008"/>
      <c r="AO184" s="1008"/>
      <c r="AP184" s="1009"/>
      <c r="AQ184" s="1007"/>
      <c r="AR184" s="1008"/>
      <c r="AS184" s="1008"/>
      <c r="AT184" s="1008"/>
      <c r="AU184" s="1008"/>
      <c r="AV184" s="1008"/>
      <c r="AW184" s="1009"/>
      <c r="AX184" s="1007"/>
      <c r="AY184" s="1008"/>
      <c r="AZ184" s="1008"/>
      <c r="BA184" s="1008"/>
      <c r="BB184" s="1008"/>
      <c r="BC184" s="1008"/>
      <c r="BD184" s="1008"/>
      <c r="BE184" s="1009"/>
      <c r="BF184" s="475"/>
      <c r="BG184" s="1059"/>
      <c r="BH184" s="1041"/>
      <c r="BI184" s="1041"/>
      <c r="BL184" s="613"/>
      <c r="BM184" s="613"/>
      <c r="BN184" s="613"/>
      <c r="BO184" s="613"/>
      <c r="BP184" s="613"/>
      <c r="BQ184" s="613"/>
      <c r="BR184" s="613"/>
      <c r="BS184" s="613"/>
      <c r="BT184" s="613"/>
      <c r="BU184" s="613"/>
      <c r="BV184" s="613"/>
      <c r="BW184" s="613"/>
      <c r="BX184" s="613"/>
      <c r="BY184" s="613"/>
      <c r="BZ184" s="613"/>
      <c r="CA184" s="613"/>
      <c r="CB184" s="613"/>
      <c r="CC184" s="613"/>
      <c r="CD184" s="613"/>
      <c r="CE184" s="613"/>
      <c r="CF184" s="613"/>
      <c r="CG184" s="613"/>
      <c r="CH184" s="613"/>
      <c r="CI184" s="613"/>
      <c r="CJ184" s="613"/>
      <c r="CK184" s="613"/>
      <c r="CL184" s="613"/>
    </row>
    <row r="185" spans="1:90" ht="12.75" customHeight="1">
      <c r="A185" s="1057"/>
      <c r="B185" s="1058"/>
      <c r="C185" s="1049"/>
      <c r="D185" s="1050"/>
      <c r="E185" s="1050"/>
      <c r="F185" s="1050"/>
      <c r="G185" s="1050"/>
      <c r="H185" s="1050"/>
      <c r="I185" s="1050"/>
      <c r="J185" s="1050"/>
      <c r="K185" s="1050"/>
      <c r="L185" s="1050"/>
      <c r="M185" s="1050"/>
      <c r="N185" s="1050"/>
      <c r="O185" s="1050"/>
      <c r="P185" s="1050"/>
      <c r="Q185" s="1050"/>
      <c r="R185" s="1050"/>
      <c r="S185" s="1050"/>
      <c r="T185" s="1050"/>
      <c r="U185" s="1050"/>
      <c r="V185" s="1050"/>
      <c r="W185" s="1050"/>
      <c r="X185" s="1050"/>
      <c r="Y185" s="1050"/>
      <c r="Z185" s="1050"/>
      <c r="AA185" s="1050"/>
      <c r="AB185" s="1050"/>
      <c r="AC185" s="1051"/>
      <c r="AD185" s="1023"/>
      <c r="AE185" s="1024"/>
      <c r="AF185" s="1024"/>
      <c r="AG185" s="1024"/>
      <c r="AH185" s="1024"/>
      <c r="AI185" s="1025"/>
      <c r="AJ185" s="1010"/>
      <c r="AK185" s="1011"/>
      <c r="AL185" s="1011"/>
      <c r="AM185" s="1011"/>
      <c r="AN185" s="1011"/>
      <c r="AO185" s="1011"/>
      <c r="AP185" s="1012"/>
      <c r="AQ185" s="1010"/>
      <c r="AR185" s="1011"/>
      <c r="AS185" s="1011"/>
      <c r="AT185" s="1011"/>
      <c r="AU185" s="1011"/>
      <c r="AV185" s="1011"/>
      <c r="AW185" s="1012"/>
      <c r="AX185" s="1010"/>
      <c r="AY185" s="1011"/>
      <c r="AZ185" s="1011"/>
      <c r="BA185" s="1011"/>
      <c r="BB185" s="1011"/>
      <c r="BC185" s="1011"/>
      <c r="BD185" s="1011"/>
      <c r="BE185" s="1012"/>
      <c r="BF185" s="475"/>
      <c r="BG185" s="1059"/>
      <c r="BH185" s="1042"/>
      <c r="BI185" s="1042"/>
      <c r="BL185" s="613"/>
      <c r="BM185" s="613"/>
      <c r="BN185" s="613"/>
      <c r="BO185" s="613"/>
      <c r="BP185" s="613"/>
      <c r="BQ185" s="613"/>
      <c r="BR185" s="613"/>
      <c r="BS185" s="613"/>
      <c r="BT185" s="613"/>
      <c r="BU185" s="613"/>
      <c r="BV185" s="613"/>
      <c r="BW185" s="613"/>
      <c r="BX185" s="613"/>
      <c r="BY185" s="613"/>
      <c r="BZ185" s="613"/>
      <c r="CA185" s="613"/>
      <c r="CB185" s="613"/>
      <c r="CC185" s="613"/>
      <c r="CD185" s="613"/>
      <c r="CE185" s="613"/>
      <c r="CF185" s="613"/>
      <c r="CG185" s="613"/>
      <c r="CH185" s="613"/>
      <c r="CI185" s="613"/>
      <c r="CJ185" s="613"/>
      <c r="CK185" s="613"/>
      <c r="CL185" s="613"/>
    </row>
    <row r="186" spans="1:90" ht="12.75" customHeight="1">
      <c r="A186" s="515"/>
      <c r="B186" s="227"/>
      <c r="C186" s="227"/>
      <c r="D186" s="227"/>
      <c r="E186" s="227"/>
      <c r="F186" s="227"/>
      <c r="G186" s="227"/>
      <c r="H186" s="227"/>
      <c r="I186" s="227"/>
      <c r="BF186" s="475"/>
      <c r="BH186" s="483"/>
      <c r="BI186" s="483"/>
      <c r="BL186" s="613"/>
      <c r="BM186" s="613"/>
      <c r="BN186" s="613"/>
      <c r="BO186" s="613"/>
      <c r="BP186" s="613"/>
      <c r="BQ186" s="613"/>
      <c r="BR186" s="613"/>
      <c r="BS186" s="613"/>
      <c r="BT186" s="613"/>
      <c r="BU186" s="613"/>
      <c r="BV186" s="613"/>
      <c r="BW186" s="613"/>
      <c r="BX186" s="613"/>
      <c r="BY186" s="613"/>
      <c r="BZ186" s="613"/>
      <c r="CA186" s="613"/>
      <c r="CB186" s="613"/>
      <c r="CC186" s="613"/>
      <c r="CD186" s="613"/>
      <c r="CE186" s="613"/>
      <c r="CF186" s="613"/>
      <c r="CG186" s="613"/>
      <c r="CH186" s="613"/>
      <c r="CI186" s="613"/>
      <c r="CJ186" s="613"/>
      <c r="CK186" s="613"/>
      <c r="CL186" s="613"/>
    </row>
    <row r="187" spans="1:90" ht="60" hidden="1" customHeight="1">
      <c r="BF187" s="475"/>
      <c r="BH187" s="483"/>
      <c r="BI187" s="483"/>
      <c r="BL187" s="613"/>
      <c r="BM187" s="613"/>
      <c r="BN187" s="613"/>
      <c r="BO187" s="613"/>
      <c r="BP187" s="613"/>
      <c r="BQ187" s="613"/>
      <c r="BR187" s="613"/>
      <c r="BS187" s="613"/>
      <c r="BT187" s="613"/>
      <c r="BU187" s="613"/>
      <c r="BV187" s="613"/>
      <c r="BW187" s="613"/>
      <c r="BX187" s="613"/>
      <c r="BY187" s="613"/>
      <c r="BZ187" s="613"/>
      <c r="CA187" s="613"/>
      <c r="CB187" s="613"/>
      <c r="CC187" s="613"/>
      <c r="CD187" s="613"/>
      <c r="CE187" s="613"/>
      <c r="CF187" s="613"/>
      <c r="CG187" s="613"/>
      <c r="CH187" s="613"/>
      <c r="CI187" s="613"/>
      <c r="CJ187" s="613"/>
      <c r="CK187" s="613"/>
      <c r="CL187" s="613"/>
    </row>
    <row r="188" spans="1:90" s="507" customFormat="1" ht="12.75" hidden="1" customHeight="1">
      <c r="A188" s="516"/>
      <c r="B188" s="517"/>
      <c r="C188" s="517"/>
      <c r="D188" s="517"/>
      <c r="E188" s="517"/>
      <c r="F188" s="517"/>
      <c r="G188" s="517"/>
      <c r="H188" s="517"/>
      <c r="I188" s="517"/>
      <c r="J188" s="517"/>
      <c r="K188" s="517"/>
      <c r="L188" s="517"/>
      <c r="M188" s="517"/>
      <c r="BF188" s="475"/>
      <c r="BG188" s="496"/>
      <c r="BH188" s="483"/>
      <c r="BI188" s="483"/>
      <c r="BJ188" s="497"/>
      <c r="BK188" s="483"/>
      <c r="BL188" s="483"/>
      <c r="BM188" s="483"/>
      <c r="BN188" s="483"/>
      <c r="BO188" s="483"/>
      <c r="BP188" s="483"/>
    </row>
    <row r="189" spans="1:90" ht="21" customHeight="1">
      <c r="A189" s="1068" t="s">
        <v>70</v>
      </c>
      <c r="B189" s="1068"/>
      <c r="C189" s="1068"/>
      <c r="D189" s="1013" t="s">
        <v>751</v>
      </c>
      <c r="E189" s="1013"/>
      <c r="F189" s="1013"/>
      <c r="G189" s="1013"/>
      <c r="H189" s="1013"/>
      <c r="I189" s="1013"/>
      <c r="J189" s="1013"/>
      <c r="K189" s="1013"/>
      <c r="L189" s="1013"/>
      <c r="M189" s="1013"/>
      <c r="N189" s="1013"/>
      <c r="O189" s="1013"/>
      <c r="P189" s="1013"/>
      <c r="Q189" s="1013"/>
      <c r="R189" s="1013"/>
      <c r="S189" s="1013"/>
      <c r="T189" s="1013"/>
      <c r="U189" s="1013"/>
      <c r="V189" s="1013"/>
      <c r="W189" s="1013"/>
      <c r="X189" s="1013"/>
      <c r="Y189" s="1013"/>
      <c r="Z189" s="1013"/>
      <c r="AA189" s="1013"/>
      <c r="AB189" s="1013"/>
      <c r="AC189" s="1013"/>
      <c r="AD189" s="1013"/>
      <c r="AE189" s="1013"/>
      <c r="AF189" s="1013"/>
      <c r="AG189" s="1013"/>
      <c r="AH189" s="1013"/>
      <c r="AI189" s="1013"/>
      <c r="AJ189" s="1013"/>
      <c r="AK189" s="1013"/>
      <c r="AL189" s="1013"/>
      <c r="AM189" s="1013"/>
      <c r="AN189" s="1013"/>
      <c r="AO189" s="1013"/>
      <c r="AP189" s="1013"/>
      <c r="AQ189" s="1013"/>
      <c r="AR189" s="1013"/>
      <c r="AS189" s="1013"/>
      <c r="AT189" s="1013"/>
      <c r="AU189" s="1013"/>
      <c r="AV189" s="1013"/>
      <c r="AW189" s="1013"/>
      <c r="AX189" s="1013"/>
      <c r="AY189" s="1013"/>
      <c r="AZ189" s="1013"/>
      <c r="BA189" s="1013"/>
      <c r="BB189" s="1013"/>
      <c r="BC189" s="1013"/>
      <c r="BD189" s="1013"/>
      <c r="BE189" s="1013"/>
      <c r="BF189" s="475"/>
      <c r="BH189" s="483"/>
      <c r="BI189" s="483"/>
    </row>
    <row r="190" spans="1:90" ht="5.25" customHeight="1">
      <c r="A190" s="515"/>
      <c r="B190" s="227"/>
      <c r="C190" s="227"/>
      <c r="D190" s="227"/>
      <c r="E190" s="227"/>
      <c r="F190" s="227"/>
      <c r="G190" s="227"/>
      <c r="H190" s="227"/>
      <c r="I190" s="227"/>
      <c r="AH190" s="518"/>
      <c r="BF190" s="475"/>
      <c r="BH190" s="483"/>
      <c r="BI190" s="483"/>
    </row>
    <row r="191" spans="1:90" ht="12.75" customHeight="1">
      <c r="A191" s="1075" t="s">
        <v>240</v>
      </c>
      <c r="B191" s="1076"/>
      <c r="C191" s="1069" t="s">
        <v>78</v>
      </c>
      <c r="D191" s="1070"/>
      <c r="E191" s="1070"/>
      <c r="F191" s="1070"/>
      <c r="G191" s="1070"/>
      <c r="H191" s="1070"/>
      <c r="I191" s="1070"/>
      <c r="J191" s="1070"/>
      <c r="K191" s="1070"/>
      <c r="L191" s="1070"/>
      <c r="M191" s="1070"/>
      <c r="N191" s="1070"/>
      <c r="O191" s="1070"/>
      <c r="P191" s="1070"/>
      <c r="Q191" s="1070"/>
      <c r="R191" s="1070"/>
      <c r="S191" s="1070"/>
      <c r="T191" s="1070"/>
      <c r="U191" s="1070"/>
      <c r="V191" s="1070"/>
      <c r="W191" s="1070"/>
      <c r="X191" s="1070"/>
      <c r="Y191" s="1070"/>
      <c r="Z191" s="1070"/>
      <c r="AA191" s="1070"/>
      <c r="AB191" s="1070"/>
      <c r="AC191" s="1071"/>
      <c r="AD191" s="833" t="s">
        <v>343</v>
      </c>
      <c r="AE191" s="834"/>
      <c r="AF191" s="834"/>
      <c r="AG191" s="834"/>
      <c r="AH191" s="834"/>
      <c r="AI191" s="834"/>
      <c r="AJ191" s="834"/>
      <c r="AK191" s="834"/>
      <c r="AL191" s="834"/>
      <c r="AM191" s="834"/>
      <c r="AN191" s="834"/>
      <c r="AO191" s="834"/>
      <c r="AP191" s="834"/>
      <c r="AQ191" s="834"/>
      <c r="AR191" s="834"/>
      <c r="AS191" s="834"/>
      <c r="AT191" s="834"/>
      <c r="AU191" s="834"/>
      <c r="AV191" s="834"/>
      <c r="AW191" s="834"/>
      <c r="AX191" s="834"/>
      <c r="AY191" s="834"/>
      <c r="AZ191" s="834"/>
      <c r="BA191" s="834"/>
      <c r="BB191" s="834"/>
      <c r="BC191" s="834"/>
      <c r="BD191" s="834"/>
      <c r="BE191" s="835"/>
      <c r="BF191" s="475"/>
      <c r="BK191" s="506"/>
    </row>
    <row r="192" spans="1:90" ht="12.75" customHeight="1">
      <c r="A192" s="1077"/>
      <c r="B192" s="1078"/>
      <c r="C192" s="1072"/>
      <c r="D192" s="1073"/>
      <c r="E192" s="1073"/>
      <c r="F192" s="1073"/>
      <c r="G192" s="1073"/>
      <c r="H192" s="1073"/>
      <c r="I192" s="1073"/>
      <c r="J192" s="1073"/>
      <c r="K192" s="1073"/>
      <c r="L192" s="1073"/>
      <c r="M192" s="1073"/>
      <c r="N192" s="1073"/>
      <c r="O192" s="1073"/>
      <c r="P192" s="1073"/>
      <c r="Q192" s="1073"/>
      <c r="R192" s="1073"/>
      <c r="S192" s="1073"/>
      <c r="T192" s="1073"/>
      <c r="U192" s="1073"/>
      <c r="V192" s="1073"/>
      <c r="W192" s="1073"/>
      <c r="X192" s="1073"/>
      <c r="Y192" s="1073"/>
      <c r="Z192" s="1073"/>
      <c r="AA192" s="1073"/>
      <c r="AB192" s="1073"/>
      <c r="AC192" s="1074"/>
      <c r="AD192" s="836" t="s">
        <v>83</v>
      </c>
      <c r="AE192" s="837"/>
      <c r="AF192" s="837"/>
      <c r="AG192" s="837"/>
      <c r="AH192" s="837"/>
      <c r="AI192" s="837"/>
      <c r="AJ192" s="837"/>
      <c r="AK192" s="837"/>
      <c r="AL192" s="837"/>
      <c r="AM192" s="837"/>
      <c r="AN192" s="837"/>
      <c r="AO192" s="837"/>
      <c r="AP192" s="837"/>
      <c r="AQ192" s="837"/>
      <c r="AR192" s="837"/>
      <c r="AS192" s="837"/>
      <c r="AT192" s="837"/>
      <c r="AU192" s="837"/>
      <c r="AV192" s="837"/>
      <c r="AW192" s="837"/>
      <c r="AX192" s="837"/>
      <c r="AY192" s="837"/>
      <c r="AZ192" s="837"/>
      <c r="BA192" s="837"/>
      <c r="BB192" s="837"/>
      <c r="BC192" s="837"/>
      <c r="BD192" s="837"/>
      <c r="BE192" s="838"/>
      <c r="BF192" s="475"/>
    </row>
    <row r="193" spans="1:62" ht="12.75" customHeight="1">
      <c r="A193" s="1077"/>
      <c r="B193" s="1078"/>
      <c r="C193" s="1072"/>
      <c r="D193" s="1073"/>
      <c r="E193" s="1073"/>
      <c r="F193" s="1073"/>
      <c r="G193" s="1073"/>
      <c r="H193" s="1073"/>
      <c r="I193" s="1073"/>
      <c r="J193" s="1073"/>
      <c r="K193" s="1073"/>
      <c r="L193" s="1073"/>
      <c r="M193" s="1073"/>
      <c r="N193" s="1073"/>
      <c r="O193" s="1073"/>
      <c r="P193" s="1073"/>
      <c r="Q193" s="1073"/>
      <c r="R193" s="1073"/>
      <c r="S193" s="1073"/>
      <c r="T193" s="1073"/>
      <c r="U193" s="1073"/>
      <c r="V193" s="1073"/>
      <c r="W193" s="1073"/>
      <c r="X193" s="1073"/>
      <c r="Y193" s="1073"/>
      <c r="Z193" s="1073"/>
      <c r="AA193" s="1073"/>
      <c r="AB193" s="1073"/>
      <c r="AC193" s="1074"/>
      <c r="AD193" s="839">
        <v>0</v>
      </c>
      <c r="AE193" s="840"/>
      <c r="AF193" s="840"/>
      <c r="AG193" s="840"/>
      <c r="AH193" s="840"/>
      <c r="AI193" s="841"/>
      <c r="AJ193" s="1060" t="s">
        <v>707</v>
      </c>
      <c r="AK193" s="933"/>
      <c r="AL193" s="933"/>
      <c r="AM193" s="933"/>
      <c r="AN193" s="933"/>
      <c r="AO193" s="933"/>
      <c r="AP193" s="934"/>
      <c r="AQ193" s="1060" t="s">
        <v>708</v>
      </c>
      <c r="AR193" s="933"/>
      <c r="AS193" s="933"/>
      <c r="AT193" s="933"/>
      <c r="AU193" s="933"/>
      <c r="AV193" s="933"/>
      <c r="AW193" s="934"/>
      <c r="AX193" s="1111">
        <v>100</v>
      </c>
      <c r="AY193" s="1112"/>
      <c r="AZ193" s="1112"/>
      <c r="BA193" s="1112"/>
      <c r="BB193" s="1112"/>
      <c r="BC193" s="1112"/>
      <c r="BD193" s="1112"/>
      <c r="BE193" s="1113"/>
      <c r="BF193" s="475"/>
    </row>
    <row r="194" spans="1:62" ht="12.75" customHeight="1">
      <c r="A194" s="1077"/>
      <c r="B194" s="1078"/>
      <c r="C194" s="1072"/>
      <c r="D194" s="1073"/>
      <c r="E194" s="1073"/>
      <c r="F194" s="1073"/>
      <c r="G194" s="1073"/>
      <c r="H194" s="1073"/>
      <c r="I194" s="1073"/>
      <c r="J194" s="1073"/>
      <c r="K194" s="1073"/>
      <c r="L194" s="1073"/>
      <c r="M194" s="1073"/>
      <c r="N194" s="1073"/>
      <c r="O194" s="1073"/>
      <c r="P194" s="1073"/>
      <c r="Q194" s="1073"/>
      <c r="R194" s="1073"/>
      <c r="S194" s="1073"/>
      <c r="T194" s="1073"/>
      <c r="U194" s="1073"/>
      <c r="V194" s="1073"/>
      <c r="W194" s="1073"/>
      <c r="X194" s="1073"/>
      <c r="Y194" s="1073"/>
      <c r="Z194" s="1073"/>
      <c r="AA194" s="1073"/>
      <c r="AB194" s="1073"/>
      <c r="AC194" s="1074"/>
      <c r="AD194" s="986" t="s">
        <v>79</v>
      </c>
      <c r="AE194" s="868"/>
      <c r="AF194" s="868"/>
      <c r="AG194" s="868"/>
      <c r="AH194" s="868"/>
      <c r="AI194" s="869"/>
      <c r="AJ194" s="986" t="s">
        <v>640</v>
      </c>
      <c r="AK194" s="868"/>
      <c r="AL194" s="868"/>
      <c r="AM194" s="868"/>
      <c r="AN194" s="868"/>
      <c r="AO194" s="868"/>
      <c r="AP194" s="869"/>
      <c r="AQ194" s="987" t="s">
        <v>81</v>
      </c>
      <c r="AR194" s="870"/>
      <c r="AS194" s="870"/>
      <c r="AT194" s="870"/>
      <c r="AU194" s="870"/>
      <c r="AV194" s="870"/>
      <c r="AW194" s="870"/>
      <c r="AX194" s="986" t="s">
        <v>82</v>
      </c>
      <c r="AY194" s="868"/>
      <c r="AZ194" s="868"/>
      <c r="BA194" s="868"/>
      <c r="BB194" s="868"/>
      <c r="BC194" s="868"/>
      <c r="BD194" s="868"/>
      <c r="BE194" s="869"/>
      <c r="BF194" s="475"/>
      <c r="BG194" s="483"/>
      <c r="BH194" s="483"/>
      <c r="BI194" s="483"/>
      <c r="BJ194" s="483"/>
    </row>
    <row r="195" spans="1:62" ht="12.75" customHeight="1">
      <c r="A195" s="1077"/>
      <c r="B195" s="1078"/>
      <c r="C195" s="960"/>
      <c r="D195" s="961"/>
      <c r="E195" s="961"/>
      <c r="F195" s="961"/>
      <c r="G195" s="961"/>
      <c r="H195" s="961"/>
      <c r="I195" s="961"/>
      <c r="J195" s="961"/>
      <c r="K195" s="961"/>
      <c r="L195" s="961"/>
      <c r="M195" s="961"/>
      <c r="N195" s="961"/>
      <c r="O195" s="961"/>
      <c r="P195" s="961"/>
      <c r="Q195" s="961"/>
      <c r="R195" s="961"/>
      <c r="S195" s="961"/>
      <c r="T195" s="961"/>
      <c r="U195" s="961"/>
      <c r="V195" s="961"/>
      <c r="W195" s="961"/>
      <c r="X195" s="961"/>
      <c r="Y195" s="961"/>
      <c r="Z195" s="961"/>
      <c r="AA195" s="961"/>
      <c r="AB195" s="961"/>
      <c r="AC195" s="962"/>
      <c r="AD195" s="987"/>
      <c r="AE195" s="870"/>
      <c r="AF195" s="870"/>
      <c r="AG195" s="870"/>
      <c r="AH195" s="870"/>
      <c r="AI195" s="871"/>
      <c r="AJ195" s="987"/>
      <c r="AK195" s="870"/>
      <c r="AL195" s="870"/>
      <c r="AM195" s="870"/>
      <c r="AN195" s="870"/>
      <c r="AO195" s="870"/>
      <c r="AP195" s="871"/>
      <c r="AQ195" s="987"/>
      <c r="AR195" s="870"/>
      <c r="AS195" s="870"/>
      <c r="AT195" s="870"/>
      <c r="AU195" s="870"/>
      <c r="AV195" s="870"/>
      <c r="AW195" s="870"/>
      <c r="AX195" s="987"/>
      <c r="AY195" s="870"/>
      <c r="AZ195" s="870"/>
      <c r="BA195" s="870"/>
      <c r="BB195" s="870"/>
      <c r="BC195" s="870"/>
      <c r="BD195" s="870"/>
      <c r="BE195" s="871"/>
      <c r="BF195" s="475"/>
      <c r="BG195" s="483"/>
      <c r="BH195" s="483"/>
      <c r="BI195" s="483"/>
      <c r="BJ195" s="483"/>
    </row>
    <row r="196" spans="1:62" ht="12.75" customHeight="1">
      <c r="A196" s="1079"/>
      <c r="B196" s="1080"/>
      <c r="C196" s="960"/>
      <c r="D196" s="961"/>
      <c r="E196" s="961"/>
      <c r="F196" s="961"/>
      <c r="G196" s="961"/>
      <c r="H196" s="961"/>
      <c r="I196" s="961"/>
      <c r="J196" s="961"/>
      <c r="K196" s="961"/>
      <c r="L196" s="961"/>
      <c r="M196" s="961"/>
      <c r="N196" s="961"/>
      <c r="O196" s="961"/>
      <c r="P196" s="961"/>
      <c r="Q196" s="961"/>
      <c r="R196" s="961"/>
      <c r="S196" s="961"/>
      <c r="T196" s="961"/>
      <c r="U196" s="961"/>
      <c r="V196" s="961"/>
      <c r="W196" s="961"/>
      <c r="X196" s="961"/>
      <c r="Y196" s="961"/>
      <c r="Z196" s="961"/>
      <c r="AA196" s="961"/>
      <c r="AB196" s="961"/>
      <c r="AC196" s="962"/>
      <c r="AD196" s="987"/>
      <c r="AE196" s="870"/>
      <c r="AF196" s="870"/>
      <c r="AG196" s="870"/>
      <c r="AH196" s="870"/>
      <c r="AI196" s="871"/>
      <c r="AJ196" s="994"/>
      <c r="AK196" s="872"/>
      <c r="AL196" s="872"/>
      <c r="AM196" s="872"/>
      <c r="AN196" s="872"/>
      <c r="AO196" s="872"/>
      <c r="AP196" s="873"/>
      <c r="AQ196" s="987"/>
      <c r="AR196" s="870"/>
      <c r="AS196" s="870"/>
      <c r="AT196" s="870"/>
      <c r="AU196" s="870"/>
      <c r="AV196" s="870"/>
      <c r="AW196" s="870"/>
      <c r="AX196" s="994"/>
      <c r="AY196" s="872"/>
      <c r="AZ196" s="872"/>
      <c r="BA196" s="872"/>
      <c r="BB196" s="872"/>
      <c r="BC196" s="872"/>
      <c r="BD196" s="872"/>
      <c r="BE196" s="873"/>
      <c r="BF196" s="475"/>
      <c r="BG196" s="483"/>
      <c r="BH196" s="483"/>
      <c r="BI196" s="483"/>
      <c r="BJ196" s="483"/>
    </row>
    <row r="197" spans="1:62" ht="12.75" customHeight="1">
      <c r="A197" s="1055" t="s">
        <v>344</v>
      </c>
      <c r="B197" s="1056"/>
      <c r="C197" s="737"/>
      <c r="D197" s="738"/>
      <c r="E197" s="738"/>
      <c r="F197" s="738"/>
      <c r="G197" s="738"/>
      <c r="H197" s="738"/>
      <c r="I197" s="738"/>
      <c r="J197" s="738"/>
      <c r="K197" s="738"/>
      <c r="L197" s="738"/>
      <c r="M197" s="738"/>
      <c r="N197" s="738"/>
      <c r="O197" s="738"/>
      <c r="P197" s="738"/>
      <c r="Q197" s="738"/>
      <c r="R197" s="738"/>
      <c r="S197" s="738"/>
      <c r="T197" s="738"/>
      <c r="U197" s="738"/>
      <c r="V197" s="738"/>
      <c r="W197" s="738"/>
      <c r="X197" s="738"/>
      <c r="Y197" s="738"/>
      <c r="Z197" s="738"/>
      <c r="AA197" s="738"/>
      <c r="AB197" s="738"/>
      <c r="AC197" s="739"/>
      <c r="AD197" s="773" t="str">
        <f>IF(AND(FIO&lt;&gt;"",AJ197="",AQ197="",AX197=""),0,IF($X$17="первая","Не  запол- нять !",""))</f>
        <v/>
      </c>
      <c r="AE197" s="774"/>
      <c r="AF197" s="774"/>
      <c r="AG197" s="774"/>
      <c r="AH197" s="774"/>
      <c r="AI197" s="775"/>
      <c r="AJ197" s="1004"/>
      <c r="AK197" s="1005"/>
      <c r="AL197" s="1005"/>
      <c r="AM197" s="1005"/>
      <c r="AN197" s="1005"/>
      <c r="AO197" s="1005"/>
      <c r="AP197" s="1006"/>
      <c r="AQ197" s="1004"/>
      <c r="AR197" s="1005"/>
      <c r="AS197" s="1005"/>
      <c r="AT197" s="1005"/>
      <c r="AU197" s="1005"/>
      <c r="AV197" s="1005"/>
      <c r="AW197" s="1006"/>
      <c r="AX197" s="1004"/>
      <c r="AY197" s="1005"/>
      <c r="AZ197" s="1005"/>
      <c r="BA197" s="1005"/>
      <c r="BB197" s="1005"/>
      <c r="BC197" s="1005"/>
      <c r="BD197" s="1005"/>
      <c r="BE197" s="1006"/>
      <c r="BF197" s="475"/>
      <c r="BG197" s="1059">
        <f>IF($X$17="первая",0,MAX(AD197:BE201))</f>
        <v>0</v>
      </c>
      <c r="BH197" s="1040">
        <v>100</v>
      </c>
      <c r="BI197" s="1040"/>
      <c r="BJ197" s="483"/>
    </row>
    <row r="198" spans="1:62" ht="12.75" customHeight="1">
      <c r="A198" s="1055"/>
      <c r="B198" s="1056"/>
      <c r="C198" s="740"/>
      <c r="D198" s="741"/>
      <c r="E198" s="741"/>
      <c r="F198" s="741"/>
      <c r="G198" s="741"/>
      <c r="H198" s="741"/>
      <c r="I198" s="741"/>
      <c r="J198" s="741"/>
      <c r="K198" s="741"/>
      <c r="L198" s="741"/>
      <c r="M198" s="741"/>
      <c r="N198" s="741"/>
      <c r="O198" s="741"/>
      <c r="P198" s="741"/>
      <c r="Q198" s="741"/>
      <c r="R198" s="741"/>
      <c r="S198" s="741"/>
      <c r="T198" s="741"/>
      <c r="U198" s="741"/>
      <c r="V198" s="741"/>
      <c r="W198" s="741"/>
      <c r="X198" s="741"/>
      <c r="Y198" s="741"/>
      <c r="Z198" s="741"/>
      <c r="AA198" s="741"/>
      <c r="AB198" s="741"/>
      <c r="AC198" s="742"/>
      <c r="AD198" s="1085"/>
      <c r="AE198" s="1086"/>
      <c r="AF198" s="1086"/>
      <c r="AG198" s="1086"/>
      <c r="AH198" s="1086"/>
      <c r="AI198" s="1087"/>
      <c r="AJ198" s="1007"/>
      <c r="AK198" s="1008"/>
      <c r="AL198" s="1008"/>
      <c r="AM198" s="1008"/>
      <c r="AN198" s="1008"/>
      <c r="AO198" s="1008"/>
      <c r="AP198" s="1009"/>
      <c r="AQ198" s="1007"/>
      <c r="AR198" s="1008"/>
      <c r="AS198" s="1008"/>
      <c r="AT198" s="1008"/>
      <c r="AU198" s="1008"/>
      <c r="AV198" s="1008"/>
      <c r="AW198" s="1009"/>
      <c r="AX198" s="1007"/>
      <c r="AY198" s="1008"/>
      <c r="AZ198" s="1008"/>
      <c r="BA198" s="1008"/>
      <c r="BB198" s="1008"/>
      <c r="BC198" s="1008"/>
      <c r="BD198" s="1008"/>
      <c r="BE198" s="1009"/>
      <c r="BF198" s="475"/>
      <c r="BG198" s="1059"/>
      <c r="BH198" s="1041"/>
      <c r="BI198" s="1041"/>
    </row>
    <row r="199" spans="1:62" ht="12.75" customHeight="1">
      <c r="A199" s="1055"/>
      <c r="B199" s="1056"/>
      <c r="C199" s="740"/>
      <c r="D199" s="741"/>
      <c r="E199" s="741"/>
      <c r="F199" s="741"/>
      <c r="G199" s="741"/>
      <c r="H199" s="741"/>
      <c r="I199" s="741"/>
      <c r="J199" s="741"/>
      <c r="K199" s="741"/>
      <c r="L199" s="741"/>
      <c r="M199" s="741"/>
      <c r="N199" s="741"/>
      <c r="O199" s="741"/>
      <c r="P199" s="741"/>
      <c r="Q199" s="741"/>
      <c r="R199" s="741"/>
      <c r="S199" s="741"/>
      <c r="T199" s="741"/>
      <c r="U199" s="741"/>
      <c r="V199" s="741"/>
      <c r="W199" s="741"/>
      <c r="X199" s="741"/>
      <c r="Y199" s="741"/>
      <c r="Z199" s="741"/>
      <c r="AA199" s="741"/>
      <c r="AB199" s="741"/>
      <c r="AC199" s="742"/>
      <c r="AD199" s="1085"/>
      <c r="AE199" s="1086"/>
      <c r="AF199" s="1086"/>
      <c r="AG199" s="1086"/>
      <c r="AH199" s="1086"/>
      <c r="AI199" s="1087"/>
      <c r="AJ199" s="1007"/>
      <c r="AK199" s="1008"/>
      <c r="AL199" s="1008"/>
      <c r="AM199" s="1008"/>
      <c r="AN199" s="1008"/>
      <c r="AO199" s="1008"/>
      <c r="AP199" s="1009"/>
      <c r="AQ199" s="1007"/>
      <c r="AR199" s="1008"/>
      <c r="AS199" s="1008"/>
      <c r="AT199" s="1008"/>
      <c r="AU199" s="1008"/>
      <c r="AV199" s="1008"/>
      <c r="AW199" s="1009"/>
      <c r="AX199" s="1007"/>
      <c r="AY199" s="1008"/>
      <c r="AZ199" s="1008"/>
      <c r="BA199" s="1008"/>
      <c r="BB199" s="1008"/>
      <c r="BC199" s="1008"/>
      <c r="BD199" s="1008"/>
      <c r="BE199" s="1009"/>
      <c r="BF199" s="475"/>
      <c r="BG199" s="1059"/>
      <c r="BH199" s="1041"/>
      <c r="BI199" s="1041"/>
    </row>
    <row r="200" spans="1:62" ht="12.75" customHeight="1">
      <c r="A200" s="1055"/>
      <c r="B200" s="1056"/>
      <c r="C200" s="740"/>
      <c r="D200" s="741"/>
      <c r="E200" s="741"/>
      <c r="F200" s="741"/>
      <c r="G200" s="741"/>
      <c r="H200" s="741"/>
      <c r="I200" s="741"/>
      <c r="J200" s="741"/>
      <c r="K200" s="741"/>
      <c r="L200" s="741"/>
      <c r="M200" s="741"/>
      <c r="N200" s="741"/>
      <c r="O200" s="741"/>
      <c r="P200" s="741"/>
      <c r="Q200" s="741"/>
      <c r="R200" s="741"/>
      <c r="S200" s="741"/>
      <c r="T200" s="741"/>
      <c r="U200" s="741"/>
      <c r="V200" s="741"/>
      <c r="W200" s="741"/>
      <c r="X200" s="741"/>
      <c r="Y200" s="741"/>
      <c r="Z200" s="741"/>
      <c r="AA200" s="741"/>
      <c r="AB200" s="741"/>
      <c r="AC200" s="742"/>
      <c r="AD200" s="1085"/>
      <c r="AE200" s="1086"/>
      <c r="AF200" s="1086"/>
      <c r="AG200" s="1086"/>
      <c r="AH200" s="1086"/>
      <c r="AI200" s="1087"/>
      <c r="AJ200" s="1007"/>
      <c r="AK200" s="1008"/>
      <c r="AL200" s="1008"/>
      <c r="AM200" s="1008"/>
      <c r="AN200" s="1008"/>
      <c r="AO200" s="1008"/>
      <c r="AP200" s="1009"/>
      <c r="AQ200" s="1007"/>
      <c r="AR200" s="1008"/>
      <c r="AS200" s="1008"/>
      <c r="AT200" s="1008"/>
      <c r="AU200" s="1008"/>
      <c r="AV200" s="1008"/>
      <c r="AW200" s="1009"/>
      <c r="AX200" s="1007"/>
      <c r="AY200" s="1008"/>
      <c r="AZ200" s="1008"/>
      <c r="BA200" s="1008"/>
      <c r="BB200" s="1008"/>
      <c r="BC200" s="1008"/>
      <c r="BD200" s="1008"/>
      <c r="BE200" s="1009"/>
      <c r="BF200" s="475"/>
      <c r="BG200" s="1059"/>
      <c r="BH200" s="1041"/>
      <c r="BI200" s="1041"/>
    </row>
    <row r="201" spans="1:62" ht="29.25" customHeight="1">
      <c r="A201" s="1057"/>
      <c r="B201" s="1058"/>
      <c r="C201" s="734" t="s">
        <v>833</v>
      </c>
      <c r="D201" s="735"/>
      <c r="E201" s="735"/>
      <c r="F201" s="735"/>
      <c r="G201" s="735"/>
      <c r="H201" s="735"/>
      <c r="I201" s="735"/>
      <c r="J201" s="735"/>
      <c r="K201" s="735"/>
      <c r="L201" s="735"/>
      <c r="M201" s="735"/>
      <c r="N201" s="735"/>
      <c r="O201" s="735"/>
      <c r="P201" s="735"/>
      <c r="Q201" s="735"/>
      <c r="R201" s="735"/>
      <c r="S201" s="735"/>
      <c r="T201" s="735"/>
      <c r="U201" s="735"/>
      <c r="V201" s="735"/>
      <c r="W201" s="735"/>
      <c r="X201" s="735"/>
      <c r="Y201" s="735"/>
      <c r="Z201" s="735"/>
      <c r="AA201" s="735"/>
      <c r="AB201" s="735"/>
      <c r="AC201" s="736"/>
      <c r="AD201" s="776"/>
      <c r="AE201" s="777"/>
      <c r="AF201" s="777"/>
      <c r="AG201" s="777"/>
      <c r="AH201" s="777"/>
      <c r="AI201" s="778"/>
      <c r="AJ201" s="1010"/>
      <c r="AK201" s="1011"/>
      <c r="AL201" s="1011"/>
      <c r="AM201" s="1011"/>
      <c r="AN201" s="1011"/>
      <c r="AO201" s="1011"/>
      <c r="AP201" s="1012"/>
      <c r="AQ201" s="1010"/>
      <c r="AR201" s="1011"/>
      <c r="AS201" s="1011"/>
      <c r="AT201" s="1011"/>
      <c r="AU201" s="1011"/>
      <c r="AV201" s="1011"/>
      <c r="AW201" s="1012"/>
      <c r="AX201" s="1010"/>
      <c r="AY201" s="1011"/>
      <c r="AZ201" s="1011"/>
      <c r="BA201" s="1011"/>
      <c r="BB201" s="1011"/>
      <c r="BC201" s="1011"/>
      <c r="BD201" s="1011"/>
      <c r="BE201" s="1012"/>
      <c r="BF201" s="475"/>
      <c r="BG201" s="1059"/>
      <c r="BH201" s="1042"/>
      <c r="BI201" s="1042"/>
    </row>
    <row r="202" spans="1:62" ht="12.75" hidden="1" customHeight="1">
      <c r="A202" s="1053" t="s">
        <v>347</v>
      </c>
      <c r="B202" s="1056"/>
      <c r="C202" s="1088"/>
      <c r="D202" s="1089"/>
      <c r="E202" s="1089"/>
      <c r="F202" s="1089"/>
      <c r="G202" s="1089"/>
      <c r="H202" s="1089"/>
      <c r="I202" s="1089"/>
      <c r="J202" s="1089"/>
      <c r="K202" s="1089"/>
      <c r="L202" s="1089"/>
      <c r="M202" s="1089"/>
      <c r="N202" s="1089"/>
      <c r="O202" s="1089"/>
      <c r="P202" s="1089"/>
      <c r="Q202" s="1089"/>
      <c r="R202" s="1089"/>
      <c r="S202" s="1089"/>
      <c r="T202" s="1089"/>
      <c r="U202" s="1089"/>
      <c r="V202" s="1089"/>
      <c r="W202" s="1089"/>
      <c r="X202" s="1089"/>
      <c r="Y202" s="1089"/>
      <c r="Z202" s="1089"/>
      <c r="AA202" s="1089"/>
      <c r="AB202" s="1089"/>
      <c r="AC202" s="1090"/>
      <c r="AD202" s="816" t="str">
        <f>IF(AND(FIO&lt;&gt;"",AJ202="",AQ202="",AX202=""),0,IF($X$17="первая","Не  запол- нять !",""))</f>
        <v/>
      </c>
      <c r="AE202" s="817"/>
      <c r="AF202" s="817"/>
      <c r="AG202" s="817"/>
      <c r="AH202" s="817"/>
      <c r="AI202" s="818"/>
      <c r="AJ202" s="995"/>
      <c r="AK202" s="996"/>
      <c r="AL202" s="996"/>
      <c r="AM202" s="996"/>
      <c r="AN202" s="996"/>
      <c r="AO202" s="996"/>
      <c r="AP202" s="997"/>
      <c r="AQ202" s="995"/>
      <c r="AR202" s="996"/>
      <c r="AS202" s="996"/>
      <c r="AT202" s="996"/>
      <c r="AU202" s="996"/>
      <c r="AV202" s="996"/>
      <c r="AW202" s="997"/>
      <c r="AX202" s="995"/>
      <c r="AY202" s="996"/>
      <c r="AZ202" s="996"/>
      <c r="BA202" s="996"/>
      <c r="BB202" s="996"/>
      <c r="BC202" s="996"/>
      <c r="BD202" s="996"/>
      <c r="BE202" s="997"/>
      <c r="BF202" s="475"/>
      <c r="BG202" s="1059">
        <f>IF($X$17="первая",0,MAX(AD202:BE206))</f>
        <v>0</v>
      </c>
      <c r="BH202" s="1040">
        <v>100</v>
      </c>
      <c r="BI202" s="1040"/>
    </row>
    <row r="203" spans="1:62" ht="12.75" hidden="1" customHeight="1">
      <c r="A203" s="1055"/>
      <c r="B203" s="1056"/>
      <c r="C203" s="1091"/>
      <c r="D203" s="1092"/>
      <c r="E203" s="1092"/>
      <c r="F203" s="1092"/>
      <c r="G203" s="1092"/>
      <c r="H203" s="1092"/>
      <c r="I203" s="1092"/>
      <c r="J203" s="1092"/>
      <c r="K203" s="1092"/>
      <c r="L203" s="1092"/>
      <c r="M203" s="1092"/>
      <c r="N203" s="1092"/>
      <c r="O203" s="1092"/>
      <c r="P203" s="1092"/>
      <c r="Q203" s="1092"/>
      <c r="R203" s="1092"/>
      <c r="S203" s="1092"/>
      <c r="T203" s="1092"/>
      <c r="U203" s="1092"/>
      <c r="V203" s="1092"/>
      <c r="W203" s="1092"/>
      <c r="X203" s="1092"/>
      <c r="Y203" s="1092"/>
      <c r="Z203" s="1092"/>
      <c r="AA203" s="1092"/>
      <c r="AB203" s="1092"/>
      <c r="AC203" s="1093"/>
      <c r="AD203" s="819"/>
      <c r="AE203" s="820"/>
      <c r="AF203" s="820"/>
      <c r="AG203" s="820"/>
      <c r="AH203" s="820"/>
      <c r="AI203" s="821"/>
      <c r="AJ203" s="998"/>
      <c r="AK203" s="999"/>
      <c r="AL203" s="999"/>
      <c r="AM203" s="999"/>
      <c r="AN203" s="999"/>
      <c r="AO203" s="999"/>
      <c r="AP203" s="1000"/>
      <c r="AQ203" s="998"/>
      <c r="AR203" s="999"/>
      <c r="AS203" s="999"/>
      <c r="AT203" s="999"/>
      <c r="AU203" s="999"/>
      <c r="AV203" s="999"/>
      <c r="AW203" s="1000"/>
      <c r="AX203" s="998"/>
      <c r="AY203" s="999"/>
      <c r="AZ203" s="999"/>
      <c r="BA203" s="999"/>
      <c r="BB203" s="999"/>
      <c r="BC203" s="999"/>
      <c r="BD203" s="999"/>
      <c r="BE203" s="1000"/>
      <c r="BF203" s="475"/>
      <c r="BG203" s="1059"/>
      <c r="BH203" s="1041"/>
      <c r="BI203" s="1041"/>
    </row>
    <row r="204" spans="1:62" ht="12.75" hidden="1" customHeight="1">
      <c r="A204" s="1055"/>
      <c r="B204" s="1056"/>
      <c r="C204" s="1091"/>
      <c r="D204" s="1092"/>
      <c r="E204" s="1092"/>
      <c r="F204" s="1092"/>
      <c r="G204" s="1092"/>
      <c r="H204" s="1092"/>
      <c r="I204" s="1092"/>
      <c r="J204" s="1092"/>
      <c r="K204" s="1092"/>
      <c r="L204" s="1092"/>
      <c r="M204" s="1092"/>
      <c r="N204" s="1092"/>
      <c r="O204" s="1092"/>
      <c r="P204" s="1092"/>
      <c r="Q204" s="1092"/>
      <c r="R204" s="1092"/>
      <c r="S204" s="1092"/>
      <c r="T204" s="1092"/>
      <c r="U204" s="1092"/>
      <c r="V204" s="1092"/>
      <c r="W204" s="1092"/>
      <c r="X204" s="1092"/>
      <c r="Y204" s="1092"/>
      <c r="Z204" s="1092"/>
      <c r="AA204" s="1092"/>
      <c r="AB204" s="1092"/>
      <c r="AC204" s="1093"/>
      <c r="AD204" s="819"/>
      <c r="AE204" s="820"/>
      <c r="AF204" s="820"/>
      <c r="AG204" s="820"/>
      <c r="AH204" s="820"/>
      <c r="AI204" s="821"/>
      <c r="AJ204" s="998"/>
      <c r="AK204" s="999"/>
      <c r="AL204" s="999"/>
      <c r="AM204" s="999"/>
      <c r="AN204" s="999"/>
      <c r="AO204" s="999"/>
      <c r="AP204" s="1000"/>
      <c r="AQ204" s="998"/>
      <c r="AR204" s="999"/>
      <c r="AS204" s="999"/>
      <c r="AT204" s="999"/>
      <c r="AU204" s="999"/>
      <c r="AV204" s="999"/>
      <c r="AW204" s="1000"/>
      <c r="AX204" s="998"/>
      <c r="AY204" s="999"/>
      <c r="AZ204" s="999"/>
      <c r="BA204" s="999"/>
      <c r="BB204" s="999"/>
      <c r="BC204" s="999"/>
      <c r="BD204" s="999"/>
      <c r="BE204" s="1000"/>
      <c r="BF204" s="475"/>
      <c r="BG204" s="1059"/>
      <c r="BH204" s="1041"/>
      <c r="BI204" s="1041"/>
    </row>
    <row r="205" spans="1:62" ht="12.75" hidden="1" customHeight="1">
      <c r="A205" s="1055"/>
      <c r="B205" s="1056"/>
      <c r="C205" s="1091"/>
      <c r="D205" s="1092"/>
      <c r="E205" s="1092"/>
      <c r="F205" s="1092"/>
      <c r="G205" s="1092"/>
      <c r="H205" s="1092"/>
      <c r="I205" s="1092"/>
      <c r="J205" s="1092"/>
      <c r="K205" s="1092"/>
      <c r="L205" s="1092"/>
      <c r="M205" s="1092"/>
      <c r="N205" s="1092"/>
      <c r="O205" s="1092"/>
      <c r="P205" s="1092"/>
      <c r="Q205" s="1092"/>
      <c r="R205" s="1092"/>
      <c r="S205" s="1092"/>
      <c r="T205" s="1092"/>
      <c r="U205" s="1092"/>
      <c r="V205" s="1092"/>
      <c r="W205" s="1092"/>
      <c r="X205" s="1092"/>
      <c r="Y205" s="1092"/>
      <c r="Z205" s="1092"/>
      <c r="AA205" s="1092"/>
      <c r="AB205" s="1092"/>
      <c r="AC205" s="1093"/>
      <c r="AD205" s="819"/>
      <c r="AE205" s="820"/>
      <c r="AF205" s="820"/>
      <c r="AG205" s="820"/>
      <c r="AH205" s="820"/>
      <c r="AI205" s="821"/>
      <c r="AJ205" s="998"/>
      <c r="AK205" s="999"/>
      <c r="AL205" s="999"/>
      <c r="AM205" s="999"/>
      <c r="AN205" s="999"/>
      <c r="AO205" s="999"/>
      <c r="AP205" s="1000"/>
      <c r="AQ205" s="998"/>
      <c r="AR205" s="999"/>
      <c r="AS205" s="999"/>
      <c r="AT205" s="999"/>
      <c r="AU205" s="999"/>
      <c r="AV205" s="999"/>
      <c r="AW205" s="1000"/>
      <c r="AX205" s="998"/>
      <c r="AY205" s="999"/>
      <c r="AZ205" s="999"/>
      <c r="BA205" s="999"/>
      <c r="BB205" s="999"/>
      <c r="BC205" s="999"/>
      <c r="BD205" s="999"/>
      <c r="BE205" s="1000"/>
      <c r="BF205" s="475"/>
      <c r="BG205" s="1059"/>
      <c r="BH205" s="1041"/>
      <c r="BI205" s="1041"/>
    </row>
    <row r="206" spans="1:62" ht="12.75" hidden="1" customHeight="1">
      <c r="A206" s="1057"/>
      <c r="B206" s="1058"/>
      <c r="C206" s="1094"/>
      <c r="D206" s="1095"/>
      <c r="E206" s="1095"/>
      <c r="F206" s="1095"/>
      <c r="G206" s="1095"/>
      <c r="H206" s="1095"/>
      <c r="I206" s="1095"/>
      <c r="J206" s="1095"/>
      <c r="K206" s="1095"/>
      <c r="L206" s="1095"/>
      <c r="M206" s="1095"/>
      <c r="N206" s="1095"/>
      <c r="O206" s="1095"/>
      <c r="P206" s="1095"/>
      <c r="Q206" s="1095"/>
      <c r="R206" s="1095"/>
      <c r="S206" s="1095"/>
      <c r="T206" s="1095"/>
      <c r="U206" s="1095"/>
      <c r="V206" s="1095"/>
      <c r="W206" s="1095"/>
      <c r="X206" s="1095"/>
      <c r="Y206" s="1095"/>
      <c r="Z206" s="1095"/>
      <c r="AA206" s="1095"/>
      <c r="AB206" s="1095"/>
      <c r="AC206" s="1096"/>
      <c r="AD206" s="822"/>
      <c r="AE206" s="823"/>
      <c r="AF206" s="823"/>
      <c r="AG206" s="823"/>
      <c r="AH206" s="823"/>
      <c r="AI206" s="824"/>
      <c r="AJ206" s="1001"/>
      <c r="AK206" s="1002"/>
      <c r="AL206" s="1002"/>
      <c r="AM206" s="1002"/>
      <c r="AN206" s="1002"/>
      <c r="AO206" s="1002"/>
      <c r="AP206" s="1003"/>
      <c r="AQ206" s="1001"/>
      <c r="AR206" s="1002"/>
      <c r="AS206" s="1002"/>
      <c r="AT206" s="1002"/>
      <c r="AU206" s="1002"/>
      <c r="AV206" s="1002"/>
      <c r="AW206" s="1003"/>
      <c r="AX206" s="1001"/>
      <c r="AY206" s="1002"/>
      <c r="AZ206" s="1002"/>
      <c r="BA206" s="1002"/>
      <c r="BB206" s="1002"/>
      <c r="BC206" s="1002"/>
      <c r="BD206" s="1002"/>
      <c r="BE206" s="1003"/>
      <c r="BF206" s="475"/>
      <c r="BG206" s="1059"/>
      <c r="BH206" s="1042"/>
      <c r="BI206" s="1042"/>
    </row>
    <row r="207" spans="1:62" ht="12.75" hidden="1" customHeight="1">
      <c r="A207" s="1053" t="s">
        <v>348</v>
      </c>
      <c r="B207" s="1056"/>
      <c r="C207" s="1088"/>
      <c r="D207" s="1089"/>
      <c r="E207" s="1089"/>
      <c r="F207" s="1089"/>
      <c r="G207" s="1089"/>
      <c r="H207" s="1089"/>
      <c r="I207" s="1089"/>
      <c r="J207" s="1089"/>
      <c r="K207" s="1089"/>
      <c r="L207" s="1089"/>
      <c r="M207" s="1089"/>
      <c r="N207" s="1089"/>
      <c r="O207" s="1089"/>
      <c r="P207" s="1089"/>
      <c r="Q207" s="1089"/>
      <c r="R207" s="1089"/>
      <c r="S207" s="1089"/>
      <c r="T207" s="1089"/>
      <c r="U207" s="1089"/>
      <c r="V207" s="1089"/>
      <c r="W207" s="1089"/>
      <c r="X207" s="1089"/>
      <c r="Y207" s="1089"/>
      <c r="Z207" s="1089"/>
      <c r="AA207" s="1089"/>
      <c r="AB207" s="1089"/>
      <c r="AC207" s="1090"/>
      <c r="AD207" s="816" t="str">
        <f>IF(AND(FIO&lt;&gt;"",AJ207="",AQ207="",AX207=""),0,IF($X$17="первая","Не  запол- нять !",""))</f>
        <v/>
      </c>
      <c r="AE207" s="817"/>
      <c r="AF207" s="817"/>
      <c r="AG207" s="817"/>
      <c r="AH207" s="817"/>
      <c r="AI207" s="818"/>
      <c r="AJ207" s="995"/>
      <c r="AK207" s="996"/>
      <c r="AL207" s="996"/>
      <c r="AM207" s="996"/>
      <c r="AN207" s="996"/>
      <c r="AO207" s="996"/>
      <c r="AP207" s="997"/>
      <c r="AQ207" s="995"/>
      <c r="AR207" s="996"/>
      <c r="AS207" s="996"/>
      <c r="AT207" s="996"/>
      <c r="AU207" s="996"/>
      <c r="AV207" s="996"/>
      <c r="AW207" s="997"/>
      <c r="AX207" s="995"/>
      <c r="AY207" s="996"/>
      <c r="AZ207" s="996"/>
      <c r="BA207" s="996"/>
      <c r="BB207" s="996"/>
      <c r="BC207" s="996"/>
      <c r="BD207" s="996"/>
      <c r="BE207" s="997"/>
      <c r="BF207" s="475"/>
      <c r="BG207" s="1059">
        <f>IF($X$17="первая",0,MAX(AD207:BE211))</f>
        <v>0</v>
      </c>
      <c r="BH207" s="1040">
        <v>100</v>
      </c>
      <c r="BI207" s="1040"/>
    </row>
    <row r="208" spans="1:62" ht="12.75" hidden="1" customHeight="1">
      <c r="A208" s="1055"/>
      <c r="B208" s="1056"/>
      <c r="C208" s="1091"/>
      <c r="D208" s="1092"/>
      <c r="E208" s="1092"/>
      <c r="F208" s="1092"/>
      <c r="G208" s="1092"/>
      <c r="H208" s="1092"/>
      <c r="I208" s="1092"/>
      <c r="J208" s="1092"/>
      <c r="K208" s="1092"/>
      <c r="L208" s="1092"/>
      <c r="M208" s="1092"/>
      <c r="N208" s="1092"/>
      <c r="O208" s="1092"/>
      <c r="P208" s="1092"/>
      <c r="Q208" s="1092"/>
      <c r="R208" s="1092"/>
      <c r="S208" s="1092"/>
      <c r="T208" s="1092"/>
      <c r="U208" s="1092"/>
      <c r="V208" s="1092"/>
      <c r="W208" s="1092"/>
      <c r="X208" s="1092"/>
      <c r="Y208" s="1092"/>
      <c r="Z208" s="1092"/>
      <c r="AA208" s="1092"/>
      <c r="AB208" s="1092"/>
      <c r="AC208" s="1093"/>
      <c r="AD208" s="819"/>
      <c r="AE208" s="820"/>
      <c r="AF208" s="820"/>
      <c r="AG208" s="820"/>
      <c r="AH208" s="820"/>
      <c r="AI208" s="821"/>
      <c r="AJ208" s="998"/>
      <c r="AK208" s="999"/>
      <c r="AL208" s="999"/>
      <c r="AM208" s="999"/>
      <c r="AN208" s="999"/>
      <c r="AO208" s="999"/>
      <c r="AP208" s="1000"/>
      <c r="AQ208" s="998"/>
      <c r="AR208" s="999"/>
      <c r="AS208" s="999"/>
      <c r="AT208" s="999"/>
      <c r="AU208" s="999"/>
      <c r="AV208" s="999"/>
      <c r="AW208" s="1000"/>
      <c r="AX208" s="998"/>
      <c r="AY208" s="999"/>
      <c r="AZ208" s="999"/>
      <c r="BA208" s="999"/>
      <c r="BB208" s="999"/>
      <c r="BC208" s="999"/>
      <c r="BD208" s="999"/>
      <c r="BE208" s="1000"/>
      <c r="BF208" s="475"/>
      <c r="BG208" s="1059"/>
      <c r="BH208" s="1041"/>
      <c r="BI208" s="1041"/>
    </row>
    <row r="209" spans="1:62" ht="12.75" hidden="1" customHeight="1">
      <c r="A209" s="1055"/>
      <c r="B209" s="1056"/>
      <c r="C209" s="1091"/>
      <c r="D209" s="1092"/>
      <c r="E209" s="1092"/>
      <c r="F209" s="1092"/>
      <c r="G209" s="1092"/>
      <c r="H209" s="1092"/>
      <c r="I209" s="1092"/>
      <c r="J209" s="1092"/>
      <c r="K209" s="1092"/>
      <c r="L209" s="1092"/>
      <c r="M209" s="1092"/>
      <c r="N209" s="1092"/>
      <c r="O209" s="1092"/>
      <c r="P209" s="1092"/>
      <c r="Q209" s="1092"/>
      <c r="R209" s="1092"/>
      <c r="S209" s="1092"/>
      <c r="T209" s="1092"/>
      <c r="U209" s="1092"/>
      <c r="V209" s="1092"/>
      <c r="W209" s="1092"/>
      <c r="X209" s="1092"/>
      <c r="Y209" s="1092"/>
      <c r="Z209" s="1092"/>
      <c r="AA209" s="1092"/>
      <c r="AB209" s="1092"/>
      <c r="AC209" s="1093"/>
      <c r="AD209" s="819"/>
      <c r="AE209" s="820"/>
      <c r="AF209" s="820"/>
      <c r="AG209" s="820"/>
      <c r="AH209" s="820"/>
      <c r="AI209" s="821"/>
      <c r="AJ209" s="998"/>
      <c r="AK209" s="999"/>
      <c r="AL209" s="999"/>
      <c r="AM209" s="999"/>
      <c r="AN209" s="999"/>
      <c r="AO209" s="999"/>
      <c r="AP209" s="1000"/>
      <c r="AQ209" s="998"/>
      <c r="AR209" s="999"/>
      <c r="AS209" s="999"/>
      <c r="AT209" s="999"/>
      <c r="AU209" s="999"/>
      <c r="AV209" s="999"/>
      <c r="AW209" s="1000"/>
      <c r="AX209" s="998"/>
      <c r="AY209" s="999"/>
      <c r="AZ209" s="999"/>
      <c r="BA209" s="999"/>
      <c r="BB209" s="999"/>
      <c r="BC209" s="999"/>
      <c r="BD209" s="999"/>
      <c r="BE209" s="1000"/>
      <c r="BF209" s="475"/>
      <c r="BG209" s="1059"/>
      <c r="BH209" s="1041"/>
      <c r="BI209" s="1041"/>
    </row>
    <row r="210" spans="1:62" ht="12.75" hidden="1" customHeight="1">
      <c r="A210" s="1055"/>
      <c r="B210" s="1056"/>
      <c r="C210" s="1091"/>
      <c r="D210" s="1092"/>
      <c r="E210" s="1092"/>
      <c r="F210" s="1092"/>
      <c r="G210" s="1092"/>
      <c r="H210" s="1092"/>
      <c r="I210" s="1092"/>
      <c r="J210" s="1092"/>
      <c r="K210" s="1092"/>
      <c r="L210" s="1092"/>
      <c r="M210" s="1092"/>
      <c r="N210" s="1092"/>
      <c r="O210" s="1092"/>
      <c r="P210" s="1092"/>
      <c r="Q210" s="1092"/>
      <c r="R210" s="1092"/>
      <c r="S210" s="1092"/>
      <c r="T210" s="1092"/>
      <c r="U210" s="1092"/>
      <c r="V210" s="1092"/>
      <c r="W210" s="1092"/>
      <c r="X210" s="1092"/>
      <c r="Y210" s="1092"/>
      <c r="Z210" s="1092"/>
      <c r="AA210" s="1092"/>
      <c r="AB210" s="1092"/>
      <c r="AC210" s="1093"/>
      <c r="AD210" s="819"/>
      <c r="AE210" s="820"/>
      <c r="AF210" s="820"/>
      <c r="AG210" s="820"/>
      <c r="AH210" s="820"/>
      <c r="AI210" s="821"/>
      <c r="AJ210" s="998"/>
      <c r="AK210" s="999"/>
      <c r="AL210" s="999"/>
      <c r="AM210" s="999"/>
      <c r="AN210" s="999"/>
      <c r="AO210" s="999"/>
      <c r="AP210" s="1000"/>
      <c r="AQ210" s="998"/>
      <c r="AR210" s="999"/>
      <c r="AS210" s="999"/>
      <c r="AT210" s="999"/>
      <c r="AU210" s="999"/>
      <c r="AV210" s="999"/>
      <c r="AW210" s="1000"/>
      <c r="AX210" s="998"/>
      <c r="AY210" s="999"/>
      <c r="AZ210" s="999"/>
      <c r="BA210" s="999"/>
      <c r="BB210" s="999"/>
      <c r="BC210" s="999"/>
      <c r="BD210" s="999"/>
      <c r="BE210" s="1000"/>
      <c r="BF210" s="475"/>
      <c r="BG210" s="1059"/>
      <c r="BH210" s="1041"/>
      <c r="BI210" s="1041"/>
    </row>
    <row r="211" spans="1:62" ht="12.75" hidden="1" customHeight="1">
      <c r="A211" s="1057"/>
      <c r="B211" s="1058"/>
      <c r="C211" s="1094"/>
      <c r="D211" s="1095"/>
      <c r="E211" s="1095"/>
      <c r="F211" s="1095"/>
      <c r="G211" s="1095"/>
      <c r="H211" s="1095"/>
      <c r="I211" s="1095"/>
      <c r="J211" s="1095"/>
      <c r="K211" s="1095"/>
      <c r="L211" s="1095"/>
      <c r="M211" s="1095"/>
      <c r="N211" s="1095"/>
      <c r="O211" s="1095"/>
      <c r="P211" s="1095"/>
      <c r="Q211" s="1095"/>
      <c r="R211" s="1095"/>
      <c r="S211" s="1095"/>
      <c r="T211" s="1095"/>
      <c r="U211" s="1095"/>
      <c r="V211" s="1095"/>
      <c r="W211" s="1095"/>
      <c r="X211" s="1095"/>
      <c r="Y211" s="1095"/>
      <c r="Z211" s="1095"/>
      <c r="AA211" s="1095"/>
      <c r="AB211" s="1095"/>
      <c r="AC211" s="1096"/>
      <c r="AD211" s="822"/>
      <c r="AE211" s="823"/>
      <c r="AF211" s="823"/>
      <c r="AG211" s="823"/>
      <c r="AH211" s="823"/>
      <c r="AI211" s="824"/>
      <c r="AJ211" s="1001"/>
      <c r="AK211" s="1002"/>
      <c r="AL211" s="1002"/>
      <c r="AM211" s="1002"/>
      <c r="AN211" s="1002"/>
      <c r="AO211" s="1002"/>
      <c r="AP211" s="1003"/>
      <c r="AQ211" s="1001"/>
      <c r="AR211" s="1002"/>
      <c r="AS211" s="1002"/>
      <c r="AT211" s="1002"/>
      <c r="AU211" s="1002"/>
      <c r="AV211" s="1002"/>
      <c r="AW211" s="1003"/>
      <c r="AX211" s="1001"/>
      <c r="AY211" s="1002"/>
      <c r="AZ211" s="1002"/>
      <c r="BA211" s="1002"/>
      <c r="BB211" s="1002"/>
      <c r="BC211" s="1002"/>
      <c r="BD211" s="1002"/>
      <c r="BE211" s="1003"/>
      <c r="BF211" s="475"/>
      <c r="BG211" s="1059"/>
      <c r="BH211" s="1042"/>
      <c r="BI211" s="1042"/>
    </row>
    <row r="212" spans="1:62" ht="12.75" customHeight="1">
      <c r="A212" s="1101"/>
      <c r="B212" s="1101"/>
      <c r="C212" s="1101"/>
      <c r="F212" s="645"/>
      <c r="BF212" s="475"/>
      <c r="BH212" s="483"/>
      <c r="BI212" s="483"/>
    </row>
    <row r="213" spans="1:62" s="519" customFormat="1" ht="21" customHeight="1">
      <c r="A213" s="1068" t="s">
        <v>134</v>
      </c>
      <c r="B213" s="1068"/>
      <c r="C213" s="1068"/>
      <c r="D213" s="1013" t="s">
        <v>116</v>
      </c>
      <c r="E213" s="1013"/>
      <c r="F213" s="1013"/>
      <c r="G213" s="1013"/>
      <c r="H213" s="1013"/>
      <c r="I213" s="1013"/>
      <c r="J213" s="1013"/>
      <c r="K213" s="1013"/>
      <c r="L213" s="1013"/>
      <c r="M213" s="1013"/>
      <c r="N213" s="1013"/>
      <c r="O213" s="1013"/>
      <c r="P213" s="1013"/>
      <c r="Q213" s="1013"/>
      <c r="R213" s="1013"/>
      <c r="S213" s="1013"/>
      <c r="T213" s="1013"/>
      <c r="U213" s="1013"/>
      <c r="V213" s="1013"/>
      <c r="W213" s="1013"/>
      <c r="X213" s="1013"/>
      <c r="Y213" s="1013"/>
      <c r="Z213" s="1013"/>
      <c r="AA213" s="1013"/>
      <c r="AB213" s="1013"/>
      <c r="AC213" s="1013"/>
      <c r="AD213" s="1013"/>
      <c r="AE213" s="1013"/>
      <c r="AF213" s="1013"/>
      <c r="AG213" s="1013"/>
      <c r="AH213" s="1013"/>
      <c r="AI213" s="1013"/>
      <c r="AJ213" s="1013"/>
      <c r="AK213" s="1013"/>
      <c r="AL213" s="1013"/>
      <c r="AM213" s="1013"/>
      <c r="AN213" s="1013"/>
      <c r="AO213" s="1013"/>
      <c r="AP213" s="1013"/>
      <c r="AQ213" s="1013"/>
      <c r="AR213" s="1013"/>
      <c r="AS213" s="1013"/>
      <c r="AT213" s="1013"/>
      <c r="AU213" s="1013"/>
      <c r="AV213" s="1013"/>
      <c r="AW213" s="1013"/>
      <c r="AX213" s="1013"/>
      <c r="AY213" s="1013"/>
      <c r="AZ213" s="1013"/>
      <c r="BA213" s="1013"/>
      <c r="BB213" s="1013"/>
      <c r="BC213" s="1013"/>
      <c r="BD213" s="1013"/>
      <c r="BE213" s="1013"/>
      <c r="BF213" s="475"/>
      <c r="BG213" s="496"/>
      <c r="BJ213" s="488"/>
    </row>
    <row r="214" spans="1:62" s="519" customFormat="1" ht="5.25" customHeight="1">
      <c r="A214" s="513"/>
      <c r="B214" s="513"/>
      <c r="C214" s="513"/>
      <c r="D214" s="514"/>
      <c r="E214" s="520"/>
      <c r="F214" s="520"/>
      <c r="G214" s="520"/>
      <c r="H214" s="520"/>
      <c r="I214" s="520"/>
      <c r="J214" s="520"/>
      <c r="K214" s="520"/>
      <c r="L214" s="520"/>
      <c r="M214" s="520"/>
      <c r="N214" s="520"/>
      <c r="O214" s="520"/>
      <c r="P214" s="520"/>
      <c r="Q214" s="520"/>
      <c r="R214" s="520"/>
      <c r="S214" s="520"/>
      <c r="T214" s="520"/>
      <c r="U214" s="520"/>
      <c r="V214" s="520"/>
      <c r="W214" s="520"/>
      <c r="X214" s="520"/>
      <c r="Y214" s="520"/>
      <c r="Z214" s="520"/>
      <c r="AA214" s="520"/>
      <c r="AB214" s="520"/>
      <c r="AC214" s="520"/>
      <c r="AD214" s="520"/>
      <c r="AE214" s="520"/>
      <c r="AF214" s="520"/>
      <c r="AG214" s="520"/>
      <c r="AH214" s="520"/>
      <c r="AI214" s="520"/>
      <c r="AJ214" s="520"/>
      <c r="AK214" s="520"/>
      <c r="AL214" s="520"/>
      <c r="AM214" s="520"/>
      <c r="AN214" s="520"/>
      <c r="AO214" s="520"/>
      <c r="AP214" s="520"/>
      <c r="AQ214" s="520"/>
      <c r="AR214" s="520"/>
      <c r="AS214" s="520"/>
      <c r="AT214" s="520"/>
      <c r="AU214" s="520"/>
      <c r="AV214" s="520"/>
      <c r="AW214" s="520"/>
      <c r="AX214" s="520"/>
      <c r="AY214" s="520"/>
      <c r="AZ214" s="520"/>
      <c r="BA214" s="520"/>
      <c r="BB214" s="520"/>
      <c r="BC214" s="520"/>
      <c r="BD214" s="520"/>
      <c r="BE214" s="520"/>
      <c r="BF214" s="475"/>
      <c r="BG214" s="496"/>
      <c r="BJ214" s="488"/>
    </row>
    <row r="215" spans="1:62" ht="12.75" customHeight="1">
      <c r="A215" s="816" t="s">
        <v>379</v>
      </c>
      <c r="B215" s="817"/>
      <c r="C215" s="818"/>
      <c r="D215" s="825" t="s">
        <v>349</v>
      </c>
      <c r="E215" s="1026"/>
      <c r="F215" s="1026"/>
      <c r="G215" s="1026"/>
      <c r="H215" s="1026"/>
      <c r="I215" s="1026"/>
      <c r="J215" s="1026"/>
      <c r="K215" s="1026"/>
      <c r="L215" s="1026"/>
      <c r="M215" s="1026"/>
      <c r="N215" s="1026"/>
      <c r="O215" s="1026"/>
      <c r="P215" s="1026"/>
      <c r="Q215" s="1026"/>
      <c r="R215" s="1026"/>
      <c r="S215" s="1026"/>
      <c r="T215" s="1026"/>
      <c r="U215" s="1026"/>
      <c r="V215" s="1026"/>
      <c r="W215" s="1026"/>
      <c r="X215" s="1026"/>
      <c r="Y215" s="1026"/>
      <c r="Z215" s="1026"/>
      <c r="AA215" s="1027"/>
      <c r="AB215" s="833" t="s">
        <v>527</v>
      </c>
      <c r="AC215" s="834"/>
      <c r="AD215" s="834"/>
      <c r="AE215" s="834"/>
      <c r="AF215" s="834"/>
      <c r="AG215" s="834"/>
      <c r="AH215" s="834"/>
      <c r="AI215" s="834"/>
      <c r="AJ215" s="834"/>
      <c r="AK215" s="834"/>
      <c r="AL215" s="834"/>
      <c r="AM215" s="834"/>
      <c r="AN215" s="834"/>
      <c r="AO215" s="834"/>
      <c r="AP215" s="834"/>
      <c r="AQ215" s="834"/>
      <c r="AR215" s="834"/>
      <c r="AS215" s="834"/>
      <c r="AT215" s="834"/>
      <c r="AU215" s="834"/>
      <c r="AV215" s="834"/>
      <c r="AW215" s="834"/>
      <c r="AX215" s="834"/>
      <c r="AY215" s="834"/>
      <c r="AZ215" s="834"/>
      <c r="BA215" s="834"/>
      <c r="BB215" s="834"/>
      <c r="BC215" s="834"/>
      <c r="BD215" s="834"/>
      <c r="BE215" s="835"/>
      <c r="BF215" s="475"/>
      <c r="BH215" s="483"/>
      <c r="BI215" s="483"/>
    </row>
    <row r="216" spans="1:62" ht="12.75" customHeight="1">
      <c r="A216" s="819"/>
      <c r="B216" s="820"/>
      <c r="C216" s="821"/>
      <c r="D216" s="1028"/>
      <c r="E216" s="1029"/>
      <c r="F216" s="1029"/>
      <c r="G216" s="1029"/>
      <c r="H216" s="1029"/>
      <c r="I216" s="1029"/>
      <c r="J216" s="1029"/>
      <c r="K216" s="1029"/>
      <c r="L216" s="1029"/>
      <c r="M216" s="1029"/>
      <c r="N216" s="1029"/>
      <c r="O216" s="1029"/>
      <c r="P216" s="1029"/>
      <c r="Q216" s="1029"/>
      <c r="R216" s="1029"/>
      <c r="S216" s="1029"/>
      <c r="T216" s="1029"/>
      <c r="U216" s="1029"/>
      <c r="V216" s="1029"/>
      <c r="W216" s="1029"/>
      <c r="X216" s="1029"/>
      <c r="Y216" s="1029"/>
      <c r="Z216" s="1029"/>
      <c r="AA216" s="1030"/>
      <c r="AB216" s="836" t="s">
        <v>506</v>
      </c>
      <c r="AC216" s="837"/>
      <c r="AD216" s="837"/>
      <c r="AE216" s="837"/>
      <c r="AF216" s="837"/>
      <c r="AG216" s="837"/>
      <c r="AH216" s="837"/>
      <c r="AI216" s="837"/>
      <c r="AJ216" s="837"/>
      <c r="AK216" s="837"/>
      <c r="AL216" s="837"/>
      <c r="AM216" s="837"/>
      <c r="AN216" s="837"/>
      <c r="AO216" s="837"/>
      <c r="AP216" s="837"/>
      <c r="AQ216" s="837"/>
      <c r="AR216" s="837"/>
      <c r="AS216" s="837"/>
      <c r="AT216" s="837"/>
      <c r="AU216" s="837"/>
      <c r="AV216" s="837"/>
      <c r="AW216" s="837"/>
      <c r="AX216" s="837"/>
      <c r="AY216" s="837"/>
      <c r="AZ216" s="837"/>
      <c r="BA216" s="837"/>
      <c r="BB216" s="837"/>
      <c r="BC216" s="837"/>
      <c r="BD216" s="837"/>
      <c r="BE216" s="838"/>
      <c r="BF216" s="475"/>
      <c r="BH216" s="483"/>
      <c r="BI216" s="483"/>
    </row>
    <row r="217" spans="1:62" ht="12.75" customHeight="1">
      <c r="A217" s="822"/>
      <c r="B217" s="823"/>
      <c r="C217" s="824"/>
      <c r="D217" s="1098"/>
      <c r="E217" s="1099"/>
      <c r="F217" s="1099"/>
      <c r="G217" s="1099"/>
      <c r="H217" s="1099"/>
      <c r="I217" s="1099"/>
      <c r="J217" s="1099"/>
      <c r="K217" s="1099"/>
      <c r="L217" s="1099"/>
      <c r="M217" s="1099"/>
      <c r="N217" s="1099"/>
      <c r="O217" s="1099"/>
      <c r="P217" s="1099"/>
      <c r="Q217" s="1099"/>
      <c r="R217" s="1099"/>
      <c r="S217" s="1099"/>
      <c r="T217" s="1099"/>
      <c r="U217" s="1099"/>
      <c r="V217" s="1099"/>
      <c r="W217" s="1099"/>
      <c r="X217" s="1099"/>
      <c r="Y217" s="1099"/>
      <c r="Z217" s="1099"/>
      <c r="AA217" s="1100"/>
      <c r="AB217" s="839">
        <v>0</v>
      </c>
      <c r="AC217" s="840"/>
      <c r="AD217" s="840"/>
      <c r="AE217" s="840"/>
      <c r="AF217" s="840"/>
      <c r="AG217" s="840"/>
      <c r="AH217" s="840"/>
      <c r="AI217" s="840"/>
      <c r="AJ217" s="840"/>
      <c r="AK217" s="841"/>
      <c r="AL217" s="839">
        <v>100</v>
      </c>
      <c r="AM217" s="840"/>
      <c r="AN217" s="840"/>
      <c r="AO217" s="840"/>
      <c r="AP217" s="840"/>
      <c r="AQ217" s="840"/>
      <c r="AR217" s="840"/>
      <c r="AS217" s="840"/>
      <c r="AT217" s="840"/>
      <c r="AU217" s="841"/>
      <c r="AV217" s="839">
        <v>150</v>
      </c>
      <c r="AW217" s="840"/>
      <c r="AX217" s="840"/>
      <c r="AY217" s="840"/>
      <c r="AZ217" s="840"/>
      <c r="BA217" s="840"/>
      <c r="BB217" s="840"/>
      <c r="BC217" s="840"/>
      <c r="BD217" s="840"/>
      <c r="BE217" s="841"/>
      <c r="BF217" s="475"/>
      <c r="BH217" s="483"/>
      <c r="BI217" s="483"/>
    </row>
    <row r="218" spans="1:62" ht="15" customHeight="1">
      <c r="A218" s="853" t="s">
        <v>175</v>
      </c>
      <c r="B218" s="854"/>
      <c r="C218" s="855"/>
      <c r="D218" s="752" t="s">
        <v>809</v>
      </c>
      <c r="E218" s="1026"/>
      <c r="F218" s="1026"/>
      <c r="G218" s="1026"/>
      <c r="H218" s="1026"/>
      <c r="I218" s="1026"/>
      <c r="J218" s="1026"/>
      <c r="K218" s="1026"/>
      <c r="L218" s="1026"/>
      <c r="M218" s="1026"/>
      <c r="N218" s="1026"/>
      <c r="O218" s="1026"/>
      <c r="P218" s="1026"/>
      <c r="Q218" s="1026"/>
      <c r="R218" s="1026"/>
      <c r="S218" s="1026"/>
      <c r="T218" s="1026"/>
      <c r="U218" s="1026"/>
      <c r="V218" s="1026"/>
      <c r="W218" s="1026"/>
      <c r="X218" s="1026"/>
      <c r="Y218" s="1026"/>
      <c r="Z218" s="1026"/>
      <c r="AA218" s="1027"/>
      <c r="AB218" s="867" t="s">
        <v>176</v>
      </c>
      <c r="AC218" s="867"/>
      <c r="AD218" s="867"/>
      <c r="AE218" s="867"/>
      <c r="AF218" s="867"/>
      <c r="AG218" s="867"/>
      <c r="AH218" s="867"/>
      <c r="AI218" s="867"/>
      <c r="AJ218" s="867"/>
      <c r="AK218" s="867"/>
      <c r="AL218" s="986" t="s">
        <v>710</v>
      </c>
      <c r="AM218" s="868"/>
      <c r="AN218" s="868"/>
      <c r="AO218" s="868"/>
      <c r="AP218" s="868"/>
      <c r="AQ218" s="868"/>
      <c r="AR218" s="868"/>
      <c r="AS218" s="868"/>
      <c r="AT218" s="868"/>
      <c r="AU218" s="869"/>
      <c r="AV218" s="986" t="s">
        <v>711</v>
      </c>
      <c r="AW218" s="868"/>
      <c r="AX218" s="868"/>
      <c r="AY218" s="868"/>
      <c r="AZ218" s="868"/>
      <c r="BA218" s="868"/>
      <c r="BB218" s="868"/>
      <c r="BC218" s="868"/>
      <c r="BD218" s="868"/>
      <c r="BE218" s="869"/>
      <c r="BF218" s="475"/>
      <c r="BH218" s="483"/>
      <c r="BI218" s="483"/>
    </row>
    <row r="219" spans="1:62" ht="30.75" customHeight="1">
      <c r="A219" s="856"/>
      <c r="B219" s="857"/>
      <c r="C219" s="858"/>
      <c r="D219" s="1028"/>
      <c r="E219" s="1029"/>
      <c r="F219" s="1029"/>
      <c r="G219" s="1029"/>
      <c r="H219" s="1029"/>
      <c r="I219" s="1029"/>
      <c r="J219" s="1029"/>
      <c r="K219" s="1029"/>
      <c r="L219" s="1029"/>
      <c r="M219" s="1029"/>
      <c r="N219" s="1029"/>
      <c r="O219" s="1029"/>
      <c r="P219" s="1029"/>
      <c r="Q219" s="1029"/>
      <c r="R219" s="1029"/>
      <c r="S219" s="1029"/>
      <c r="T219" s="1029"/>
      <c r="U219" s="1029"/>
      <c r="V219" s="1029"/>
      <c r="W219" s="1029"/>
      <c r="X219" s="1029"/>
      <c r="Y219" s="1029"/>
      <c r="Z219" s="1029"/>
      <c r="AA219" s="1030"/>
      <c r="AB219" s="867"/>
      <c r="AC219" s="867"/>
      <c r="AD219" s="867"/>
      <c r="AE219" s="867"/>
      <c r="AF219" s="867"/>
      <c r="AG219" s="867"/>
      <c r="AH219" s="867"/>
      <c r="AI219" s="867"/>
      <c r="AJ219" s="867"/>
      <c r="AK219" s="867"/>
      <c r="AL219" s="987"/>
      <c r="AM219" s="870"/>
      <c r="AN219" s="870"/>
      <c r="AO219" s="870"/>
      <c r="AP219" s="870"/>
      <c r="AQ219" s="870"/>
      <c r="AR219" s="870"/>
      <c r="AS219" s="870"/>
      <c r="AT219" s="870"/>
      <c r="AU219" s="871"/>
      <c r="AV219" s="987"/>
      <c r="AW219" s="870"/>
      <c r="AX219" s="870"/>
      <c r="AY219" s="870"/>
      <c r="AZ219" s="870"/>
      <c r="BA219" s="870"/>
      <c r="BB219" s="870"/>
      <c r="BC219" s="870"/>
      <c r="BD219" s="870"/>
      <c r="BE219" s="871"/>
      <c r="BF219" s="475"/>
      <c r="BH219" s="483"/>
      <c r="BI219" s="483"/>
    </row>
    <row r="220" spans="1:62" ht="4.5" customHeight="1">
      <c r="A220" s="856"/>
      <c r="B220" s="857"/>
      <c r="C220" s="858"/>
      <c r="D220" s="889" t="s">
        <v>709</v>
      </c>
      <c r="E220" s="1029"/>
      <c r="F220" s="1029"/>
      <c r="G220" s="1029"/>
      <c r="H220" s="1029"/>
      <c r="I220" s="1029"/>
      <c r="J220" s="1029"/>
      <c r="K220" s="1029"/>
      <c r="L220" s="1029"/>
      <c r="M220" s="1029"/>
      <c r="N220" s="1029"/>
      <c r="O220" s="1029"/>
      <c r="P220" s="1029"/>
      <c r="Q220" s="1029"/>
      <c r="R220" s="1029"/>
      <c r="S220" s="1029"/>
      <c r="T220" s="1029"/>
      <c r="U220" s="1029"/>
      <c r="V220" s="1029"/>
      <c r="W220" s="1029"/>
      <c r="X220" s="1029"/>
      <c r="Y220" s="1029"/>
      <c r="Z220" s="1029"/>
      <c r="AA220" s="1030"/>
      <c r="AB220" s="867"/>
      <c r="AC220" s="867"/>
      <c r="AD220" s="867"/>
      <c r="AE220" s="867"/>
      <c r="AF220" s="867"/>
      <c r="AG220" s="867"/>
      <c r="AH220" s="867"/>
      <c r="AI220" s="867"/>
      <c r="AJ220" s="867"/>
      <c r="AK220" s="867"/>
      <c r="AL220" s="994"/>
      <c r="AM220" s="872"/>
      <c r="AN220" s="872"/>
      <c r="AO220" s="872"/>
      <c r="AP220" s="872"/>
      <c r="AQ220" s="872"/>
      <c r="AR220" s="872"/>
      <c r="AS220" s="872"/>
      <c r="AT220" s="872"/>
      <c r="AU220" s="873"/>
      <c r="AV220" s="994"/>
      <c r="AW220" s="872"/>
      <c r="AX220" s="872"/>
      <c r="AY220" s="872"/>
      <c r="AZ220" s="872"/>
      <c r="BA220" s="872"/>
      <c r="BB220" s="872"/>
      <c r="BC220" s="872"/>
      <c r="BD220" s="872"/>
      <c r="BE220" s="873"/>
      <c r="BF220" s="475"/>
      <c r="BH220" s="500"/>
      <c r="BI220" s="501" t="s">
        <v>99</v>
      </c>
    </row>
    <row r="221" spans="1:62" ht="12.75" customHeight="1">
      <c r="A221" s="856"/>
      <c r="B221" s="857"/>
      <c r="C221" s="858"/>
      <c r="D221" s="1028"/>
      <c r="E221" s="1029"/>
      <c r="F221" s="1029"/>
      <c r="G221" s="1029"/>
      <c r="H221" s="1029"/>
      <c r="I221" s="1029"/>
      <c r="J221" s="1029"/>
      <c r="K221" s="1029"/>
      <c r="L221" s="1029"/>
      <c r="M221" s="1029"/>
      <c r="N221" s="1029"/>
      <c r="O221" s="1029"/>
      <c r="P221" s="1029"/>
      <c r="Q221" s="1029"/>
      <c r="R221" s="1029"/>
      <c r="S221" s="1029"/>
      <c r="T221" s="1029"/>
      <c r="U221" s="1029"/>
      <c r="V221" s="1029"/>
      <c r="W221" s="1029"/>
      <c r="X221" s="1029"/>
      <c r="Y221" s="1029"/>
      <c r="Z221" s="1029"/>
      <c r="AA221" s="1030"/>
      <c r="AB221" s="773" t="str">
        <f>IF(AND(AL221="",AV221=""),IF(FIO="","",0),"")</f>
        <v/>
      </c>
      <c r="AC221" s="774"/>
      <c r="AD221" s="774"/>
      <c r="AE221" s="774"/>
      <c r="AF221" s="774"/>
      <c r="AG221" s="774"/>
      <c r="AH221" s="774"/>
      <c r="AI221" s="774"/>
      <c r="AJ221" s="774"/>
      <c r="AK221" s="775"/>
      <c r="AL221" s="801"/>
      <c r="AM221" s="802"/>
      <c r="AN221" s="802"/>
      <c r="AO221" s="802"/>
      <c r="AP221" s="802"/>
      <c r="AQ221" s="802"/>
      <c r="AR221" s="802"/>
      <c r="AS221" s="802"/>
      <c r="AT221" s="802"/>
      <c r="AU221" s="803"/>
      <c r="AV221" s="801"/>
      <c r="AW221" s="802"/>
      <c r="AX221" s="802"/>
      <c r="AY221" s="802"/>
      <c r="AZ221" s="802"/>
      <c r="BA221" s="802"/>
      <c r="BB221" s="802"/>
      <c r="BC221" s="802"/>
      <c r="BD221" s="802"/>
      <c r="BE221" s="803"/>
      <c r="BF221" s="475"/>
      <c r="BG221" s="496">
        <f>MAX(AB221:BE222)</f>
        <v>0</v>
      </c>
      <c r="BH221" s="521">
        <v>150</v>
      </c>
      <c r="BI221" s="521"/>
    </row>
    <row r="222" spans="1:62" ht="12.75" customHeight="1">
      <c r="A222" s="859"/>
      <c r="B222" s="860"/>
      <c r="C222" s="861"/>
      <c r="D222" s="1098"/>
      <c r="E222" s="1099"/>
      <c r="F222" s="1099"/>
      <c r="G222" s="1099"/>
      <c r="H222" s="1099"/>
      <c r="I222" s="1099"/>
      <c r="J222" s="1099"/>
      <c r="K222" s="1099"/>
      <c r="L222" s="1099"/>
      <c r="M222" s="1099"/>
      <c r="N222" s="1099"/>
      <c r="O222" s="1099"/>
      <c r="P222" s="1099"/>
      <c r="Q222" s="1099"/>
      <c r="R222" s="1099"/>
      <c r="S222" s="1099"/>
      <c r="T222" s="1099"/>
      <c r="U222" s="1099"/>
      <c r="V222" s="1099"/>
      <c r="W222" s="1099"/>
      <c r="X222" s="1099"/>
      <c r="Y222" s="1099"/>
      <c r="Z222" s="1099"/>
      <c r="AA222" s="1100"/>
      <c r="AB222" s="776"/>
      <c r="AC222" s="777"/>
      <c r="AD222" s="777"/>
      <c r="AE222" s="777"/>
      <c r="AF222" s="777"/>
      <c r="AG222" s="777"/>
      <c r="AH222" s="777"/>
      <c r="AI222" s="777"/>
      <c r="AJ222" s="777"/>
      <c r="AK222" s="778"/>
      <c r="AL222" s="804"/>
      <c r="AM222" s="805"/>
      <c r="AN222" s="805"/>
      <c r="AO222" s="805"/>
      <c r="AP222" s="805"/>
      <c r="AQ222" s="805"/>
      <c r="AR222" s="805"/>
      <c r="AS222" s="805"/>
      <c r="AT222" s="805"/>
      <c r="AU222" s="806"/>
      <c r="AV222" s="804"/>
      <c r="AW222" s="805"/>
      <c r="AX222" s="805"/>
      <c r="AY222" s="805"/>
      <c r="AZ222" s="805"/>
      <c r="BA222" s="805"/>
      <c r="BB222" s="805"/>
      <c r="BC222" s="805"/>
      <c r="BD222" s="805"/>
      <c r="BE222" s="806"/>
      <c r="BF222" s="475"/>
      <c r="BH222" s="519"/>
      <c r="BI222" s="519"/>
    </row>
    <row r="223" spans="1:62" ht="12.75" customHeight="1">
      <c r="A223" s="469"/>
      <c r="B223" s="327"/>
      <c r="C223" s="470"/>
      <c r="D223" s="504"/>
      <c r="E223" s="505"/>
      <c r="F223" s="505"/>
      <c r="G223" s="505"/>
      <c r="H223" s="505"/>
      <c r="I223" s="505"/>
      <c r="J223" s="505"/>
      <c r="K223" s="505"/>
      <c r="L223" s="505"/>
      <c r="M223" s="505"/>
      <c r="N223" s="505"/>
      <c r="O223" s="505"/>
      <c r="P223" s="505"/>
      <c r="Q223" s="505"/>
      <c r="R223" s="505"/>
      <c r="S223" s="505"/>
      <c r="T223" s="505"/>
      <c r="U223" s="505"/>
      <c r="V223" s="505"/>
      <c r="W223" s="505"/>
      <c r="X223" s="505"/>
      <c r="Y223" s="505"/>
      <c r="Z223" s="505"/>
      <c r="AA223" s="505"/>
      <c r="AB223" s="583"/>
      <c r="AC223" s="583"/>
      <c r="AD223" s="583"/>
      <c r="AE223" s="583"/>
      <c r="AF223" s="583"/>
      <c r="AG223" s="583"/>
      <c r="AH223" s="583"/>
      <c r="AI223" s="583"/>
      <c r="AJ223" s="583"/>
      <c r="AK223" s="583"/>
      <c r="AL223" s="584"/>
      <c r="AM223" s="584"/>
      <c r="AN223" s="584"/>
      <c r="AO223" s="584"/>
      <c r="AP223" s="584"/>
      <c r="AQ223" s="584"/>
      <c r="AR223" s="584"/>
      <c r="AS223" s="584"/>
      <c r="AT223" s="584"/>
      <c r="AU223" s="584"/>
      <c r="AV223" s="584"/>
      <c r="AW223" s="584"/>
      <c r="AX223" s="584"/>
      <c r="AY223" s="584"/>
      <c r="AZ223" s="584"/>
      <c r="BA223" s="584"/>
      <c r="BB223" s="584"/>
      <c r="BC223" s="584"/>
      <c r="BD223" s="584"/>
      <c r="BE223" s="585"/>
      <c r="BF223" s="475"/>
      <c r="BH223" s="519"/>
      <c r="BI223" s="519"/>
    </row>
    <row r="224" spans="1:62" ht="12.75" customHeight="1">
      <c r="A224" s="816" t="s">
        <v>379</v>
      </c>
      <c r="B224" s="817"/>
      <c r="C224" s="818"/>
      <c r="D224" s="825" t="s">
        <v>349</v>
      </c>
      <c r="E224" s="826"/>
      <c r="F224" s="826"/>
      <c r="G224" s="826"/>
      <c r="H224" s="826"/>
      <c r="I224" s="826"/>
      <c r="J224" s="826"/>
      <c r="K224" s="826"/>
      <c r="L224" s="826"/>
      <c r="M224" s="826"/>
      <c r="N224" s="826"/>
      <c r="O224" s="826"/>
      <c r="P224" s="826"/>
      <c r="Q224" s="826"/>
      <c r="R224" s="826"/>
      <c r="S224" s="826"/>
      <c r="T224" s="826"/>
      <c r="U224" s="826"/>
      <c r="V224" s="826"/>
      <c r="W224" s="826"/>
      <c r="X224" s="890"/>
      <c r="Y224" s="833" t="s">
        <v>527</v>
      </c>
      <c r="Z224" s="834"/>
      <c r="AA224" s="834"/>
      <c r="AB224" s="834"/>
      <c r="AC224" s="834"/>
      <c r="AD224" s="834"/>
      <c r="AE224" s="834"/>
      <c r="AF224" s="834"/>
      <c r="AG224" s="834"/>
      <c r="AH224" s="834"/>
      <c r="AI224" s="834"/>
      <c r="AJ224" s="834"/>
      <c r="AK224" s="834"/>
      <c r="AL224" s="834"/>
      <c r="AM224" s="834"/>
      <c r="AN224" s="834"/>
      <c r="AO224" s="834"/>
      <c r="AP224" s="834"/>
      <c r="AQ224" s="834"/>
      <c r="AR224" s="834"/>
      <c r="AS224" s="834"/>
      <c r="AT224" s="834"/>
      <c r="AU224" s="834"/>
      <c r="AV224" s="834"/>
      <c r="AW224" s="834"/>
      <c r="AX224" s="834"/>
      <c r="AY224" s="834"/>
      <c r="AZ224" s="834"/>
      <c r="BA224" s="834"/>
      <c r="BB224" s="834"/>
      <c r="BC224" s="834"/>
      <c r="BD224" s="834"/>
      <c r="BE224" s="835"/>
      <c r="BF224" s="475"/>
      <c r="BG224" s="519"/>
      <c r="BH224" s="519"/>
      <c r="BI224" s="519"/>
      <c r="BJ224" s="483"/>
    </row>
    <row r="225" spans="1:62" ht="12.75" customHeight="1">
      <c r="A225" s="819"/>
      <c r="B225" s="820"/>
      <c r="C225" s="821"/>
      <c r="D225" s="827"/>
      <c r="E225" s="828"/>
      <c r="F225" s="828"/>
      <c r="G225" s="828"/>
      <c r="H225" s="828"/>
      <c r="I225" s="828"/>
      <c r="J225" s="828"/>
      <c r="K225" s="828"/>
      <c r="L225" s="828"/>
      <c r="M225" s="828"/>
      <c r="N225" s="828"/>
      <c r="O225" s="828"/>
      <c r="P225" s="828"/>
      <c r="Q225" s="828"/>
      <c r="R225" s="828"/>
      <c r="S225" s="828"/>
      <c r="T225" s="828"/>
      <c r="U225" s="828"/>
      <c r="V225" s="828"/>
      <c r="W225" s="828"/>
      <c r="X225" s="891"/>
      <c r="Y225" s="960" t="s">
        <v>350</v>
      </c>
      <c r="Z225" s="961"/>
      <c r="AA225" s="961"/>
      <c r="AB225" s="961"/>
      <c r="AC225" s="961"/>
      <c r="AD225" s="961"/>
      <c r="AE225" s="961"/>
      <c r="AF225" s="961"/>
      <c r="AG225" s="961"/>
      <c r="AH225" s="961"/>
      <c r="AI225" s="961"/>
      <c r="AJ225" s="961"/>
      <c r="AK225" s="961"/>
      <c r="AL225" s="961"/>
      <c r="AM225" s="961"/>
      <c r="AN225" s="961"/>
      <c r="AO225" s="961"/>
      <c r="AP225" s="961"/>
      <c r="AQ225" s="961"/>
      <c r="AR225" s="961"/>
      <c r="AS225" s="961"/>
      <c r="AT225" s="961"/>
      <c r="AU225" s="961"/>
      <c r="AV225" s="961"/>
      <c r="AW225" s="961"/>
      <c r="AX225" s="961"/>
      <c r="AY225" s="961"/>
      <c r="AZ225" s="961"/>
      <c r="BA225" s="961"/>
      <c r="BB225" s="961"/>
      <c r="BC225" s="961"/>
      <c r="BD225" s="961"/>
      <c r="BE225" s="962"/>
      <c r="BF225" s="475"/>
      <c r="BG225" s="519"/>
      <c r="BH225" s="519"/>
      <c r="BI225" s="519"/>
      <c r="BJ225" s="483"/>
    </row>
    <row r="226" spans="1:62" ht="12.75" customHeight="1">
      <c r="A226" s="822"/>
      <c r="B226" s="823"/>
      <c r="C226" s="824"/>
      <c r="D226" s="829"/>
      <c r="E226" s="830"/>
      <c r="F226" s="830"/>
      <c r="G226" s="830"/>
      <c r="H226" s="830"/>
      <c r="I226" s="830"/>
      <c r="J226" s="830"/>
      <c r="K226" s="830"/>
      <c r="L226" s="830"/>
      <c r="M226" s="830"/>
      <c r="N226" s="830"/>
      <c r="O226" s="830"/>
      <c r="P226" s="830"/>
      <c r="Q226" s="830"/>
      <c r="R226" s="830"/>
      <c r="S226" s="830"/>
      <c r="T226" s="830"/>
      <c r="U226" s="830"/>
      <c r="V226" s="830"/>
      <c r="W226" s="830"/>
      <c r="X226" s="892"/>
      <c r="Y226" s="836"/>
      <c r="Z226" s="837"/>
      <c r="AA226" s="837"/>
      <c r="AB226" s="837"/>
      <c r="AC226" s="837"/>
      <c r="AD226" s="837"/>
      <c r="AE226" s="837"/>
      <c r="AF226" s="837"/>
      <c r="AG226" s="837"/>
      <c r="AH226" s="837"/>
      <c r="AI226" s="837"/>
      <c r="AJ226" s="837"/>
      <c r="AK226" s="837"/>
      <c r="AL226" s="837"/>
      <c r="AM226" s="837"/>
      <c r="AN226" s="837"/>
      <c r="AO226" s="837"/>
      <c r="AP226" s="837"/>
      <c r="AQ226" s="837"/>
      <c r="AR226" s="837"/>
      <c r="AS226" s="837"/>
      <c r="AT226" s="837"/>
      <c r="AU226" s="837"/>
      <c r="AV226" s="837"/>
      <c r="AW226" s="837"/>
      <c r="AX226" s="837"/>
      <c r="AY226" s="837"/>
      <c r="AZ226" s="837"/>
      <c r="BA226" s="837"/>
      <c r="BB226" s="837"/>
      <c r="BC226" s="837"/>
      <c r="BD226" s="837"/>
      <c r="BE226" s="838"/>
      <c r="BF226" s="475"/>
      <c r="BH226" s="519"/>
      <c r="BI226" s="519"/>
    </row>
    <row r="227" spans="1:62" ht="12.75" customHeight="1">
      <c r="A227" s="853" t="s">
        <v>179</v>
      </c>
      <c r="B227" s="854"/>
      <c r="C227" s="855"/>
      <c r="D227" s="752" t="s">
        <v>511</v>
      </c>
      <c r="E227" s="753"/>
      <c r="F227" s="753"/>
      <c r="G227" s="753"/>
      <c r="H227" s="753"/>
      <c r="I227" s="753"/>
      <c r="J227" s="753"/>
      <c r="K227" s="753"/>
      <c r="L227" s="753"/>
      <c r="M227" s="753"/>
      <c r="N227" s="753"/>
      <c r="O227" s="753"/>
      <c r="P227" s="753"/>
      <c r="Q227" s="753"/>
      <c r="R227" s="753"/>
      <c r="S227" s="753"/>
      <c r="T227" s="753"/>
      <c r="U227" s="753"/>
      <c r="V227" s="753"/>
      <c r="W227" s="753"/>
      <c r="X227" s="754"/>
      <c r="Y227" s="783" t="s">
        <v>366</v>
      </c>
      <c r="Z227" s="784"/>
      <c r="AA227" s="784"/>
      <c r="AB227" s="784"/>
      <c r="AC227" s="785"/>
      <c r="AD227" s="783" t="s">
        <v>95</v>
      </c>
      <c r="AE227" s="784"/>
      <c r="AF227" s="784"/>
      <c r="AG227" s="784"/>
      <c r="AH227" s="784"/>
      <c r="AI227" s="784"/>
      <c r="AJ227" s="785"/>
      <c r="AK227" s="783" t="s">
        <v>96</v>
      </c>
      <c r="AL227" s="784"/>
      <c r="AM227" s="784"/>
      <c r="AN227" s="784"/>
      <c r="AO227" s="784"/>
      <c r="AP227" s="784"/>
      <c r="AQ227" s="785"/>
      <c r="AR227" s="783" t="s">
        <v>353</v>
      </c>
      <c r="AS227" s="784"/>
      <c r="AT227" s="784"/>
      <c r="AU227" s="784"/>
      <c r="AV227" s="784"/>
      <c r="AW227" s="784"/>
      <c r="AX227" s="785"/>
      <c r="AY227" s="783" t="s">
        <v>180</v>
      </c>
      <c r="AZ227" s="784"/>
      <c r="BA227" s="784"/>
      <c r="BB227" s="784"/>
      <c r="BC227" s="784"/>
      <c r="BD227" s="784"/>
      <c r="BE227" s="785"/>
      <c r="BF227" s="475"/>
      <c r="BH227" s="519"/>
      <c r="BI227" s="519"/>
    </row>
    <row r="228" spans="1:62" ht="18" customHeight="1">
      <c r="A228" s="856"/>
      <c r="B228" s="857"/>
      <c r="C228" s="858"/>
      <c r="D228" s="755"/>
      <c r="E228" s="756"/>
      <c r="F228" s="756"/>
      <c r="G228" s="756"/>
      <c r="H228" s="756"/>
      <c r="I228" s="756"/>
      <c r="J228" s="756"/>
      <c r="K228" s="756"/>
      <c r="L228" s="756"/>
      <c r="M228" s="756"/>
      <c r="N228" s="756"/>
      <c r="O228" s="756"/>
      <c r="P228" s="756"/>
      <c r="Q228" s="756"/>
      <c r="R228" s="756"/>
      <c r="S228" s="756"/>
      <c r="T228" s="756"/>
      <c r="U228" s="756"/>
      <c r="V228" s="756"/>
      <c r="W228" s="756"/>
      <c r="X228" s="757"/>
      <c r="Y228" s="786"/>
      <c r="Z228" s="787"/>
      <c r="AA228" s="787"/>
      <c r="AB228" s="787"/>
      <c r="AC228" s="788"/>
      <c r="AD228" s="786"/>
      <c r="AE228" s="787"/>
      <c r="AF228" s="787"/>
      <c r="AG228" s="787"/>
      <c r="AH228" s="787"/>
      <c r="AI228" s="787"/>
      <c r="AJ228" s="788"/>
      <c r="AK228" s="786"/>
      <c r="AL228" s="787"/>
      <c r="AM228" s="787"/>
      <c r="AN228" s="787"/>
      <c r="AO228" s="787"/>
      <c r="AP228" s="787"/>
      <c r="AQ228" s="788"/>
      <c r="AR228" s="786"/>
      <c r="AS228" s="787"/>
      <c r="AT228" s="787"/>
      <c r="AU228" s="787"/>
      <c r="AV228" s="787"/>
      <c r="AW228" s="787"/>
      <c r="AX228" s="788"/>
      <c r="AY228" s="786"/>
      <c r="AZ228" s="787"/>
      <c r="BA228" s="787"/>
      <c r="BB228" s="787"/>
      <c r="BC228" s="787"/>
      <c r="BD228" s="787"/>
      <c r="BE228" s="788"/>
      <c r="BF228" s="475"/>
      <c r="BH228" s="519"/>
      <c r="BI228" s="519"/>
    </row>
    <row r="229" spans="1:62" ht="12.75" customHeight="1">
      <c r="A229" s="856"/>
      <c r="B229" s="857"/>
      <c r="C229" s="858"/>
      <c r="D229" s="755"/>
      <c r="E229" s="756"/>
      <c r="F229" s="756"/>
      <c r="G229" s="756"/>
      <c r="H229" s="756"/>
      <c r="I229" s="756"/>
      <c r="J229" s="756"/>
      <c r="K229" s="756"/>
      <c r="L229" s="756"/>
      <c r="M229" s="756"/>
      <c r="N229" s="756"/>
      <c r="O229" s="756"/>
      <c r="P229" s="756"/>
      <c r="Q229" s="756"/>
      <c r="R229" s="756"/>
      <c r="S229" s="756"/>
      <c r="T229" s="756"/>
      <c r="U229" s="756"/>
      <c r="V229" s="756"/>
      <c r="W229" s="756"/>
      <c r="X229" s="757"/>
      <c r="Y229" s="786" t="s">
        <v>741</v>
      </c>
      <c r="Z229" s="787"/>
      <c r="AA229" s="787"/>
      <c r="AB229" s="787"/>
      <c r="AC229" s="788"/>
      <c r="AD229" s="789"/>
      <c r="AE229" s="790"/>
      <c r="AF229" s="790"/>
      <c r="AG229" s="790"/>
      <c r="AH229" s="790"/>
      <c r="AI229" s="790"/>
      <c r="AJ229" s="790"/>
      <c r="AK229" s="789" t="s">
        <v>714</v>
      </c>
      <c r="AL229" s="790"/>
      <c r="AM229" s="790"/>
      <c r="AN229" s="790"/>
      <c r="AO229" s="790"/>
      <c r="AP229" s="790"/>
      <c r="AQ229" s="791"/>
      <c r="AR229" s="789" t="s">
        <v>192</v>
      </c>
      <c r="AS229" s="790"/>
      <c r="AT229" s="790"/>
      <c r="AU229" s="790"/>
      <c r="AV229" s="790"/>
      <c r="AW229" s="790"/>
      <c r="AX229" s="791"/>
      <c r="AY229" s="789" t="s">
        <v>194</v>
      </c>
      <c r="AZ229" s="790"/>
      <c r="BA229" s="790"/>
      <c r="BB229" s="790"/>
      <c r="BC229" s="790"/>
      <c r="BD229" s="790"/>
      <c r="BE229" s="791"/>
      <c r="BF229" s="475"/>
      <c r="BH229" s="519"/>
      <c r="BI229" s="519"/>
    </row>
    <row r="230" spans="1:62" ht="12.75" customHeight="1">
      <c r="A230" s="856"/>
      <c r="B230" s="857"/>
      <c r="C230" s="858"/>
      <c r="D230" s="755"/>
      <c r="E230" s="756"/>
      <c r="F230" s="756"/>
      <c r="G230" s="756"/>
      <c r="H230" s="756"/>
      <c r="I230" s="756"/>
      <c r="J230" s="756"/>
      <c r="K230" s="756"/>
      <c r="L230" s="756"/>
      <c r="M230" s="756"/>
      <c r="N230" s="756"/>
      <c r="O230" s="756"/>
      <c r="P230" s="756"/>
      <c r="Q230" s="756"/>
      <c r="R230" s="756"/>
      <c r="S230" s="756"/>
      <c r="T230" s="756"/>
      <c r="U230" s="756"/>
      <c r="V230" s="756"/>
      <c r="W230" s="756"/>
      <c r="X230" s="757"/>
      <c r="Y230" s="786"/>
      <c r="Z230" s="787"/>
      <c r="AA230" s="787"/>
      <c r="AB230" s="787"/>
      <c r="AC230" s="788"/>
      <c r="AD230" s="789"/>
      <c r="AE230" s="790"/>
      <c r="AF230" s="790"/>
      <c r="AG230" s="790"/>
      <c r="AH230" s="790"/>
      <c r="AI230" s="790"/>
      <c r="AJ230" s="790"/>
      <c r="AK230" s="789" t="s">
        <v>715</v>
      </c>
      <c r="AL230" s="790"/>
      <c r="AM230" s="790"/>
      <c r="AN230" s="790"/>
      <c r="AO230" s="790"/>
      <c r="AP230" s="790"/>
      <c r="AQ230" s="791"/>
      <c r="AR230" s="789" t="s">
        <v>717</v>
      </c>
      <c r="AS230" s="790"/>
      <c r="AT230" s="790"/>
      <c r="AU230" s="790"/>
      <c r="AV230" s="790"/>
      <c r="AW230" s="790"/>
      <c r="AX230" s="791"/>
      <c r="AY230" s="789" t="s">
        <v>752</v>
      </c>
      <c r="AZ230" s="790"/>
      <c r="BA230" s="790"/>
      <c r="BB230" s="790"/>
      <c r="BC230" s="790"/>
      <c r="BD230" s="790"/>
      <c r="BE230" s="791"/>
      <c r="BF230" s="475"/>
      <c r="BH230" s="519"/>
      <c r="BI230" s="519"/>
    </row>
    <row r="231" spans="1:62" ht="12.75" customHeight="1">
      <c r="A231" s="856"/>
      <c r="B231" s="857"/>
      <c r="C231" s="858"/>
      <c r="D231" s="755"/>
      <c r="E231" s="756"/>
      <c r="F231" s="756"/>
      <c r="G231" s="756"/>
      <c r="H231" s="756"/>
      <c r="I231" s="756"/>
      <c r="J231" s="756"/>
      <c r="K231" s="756"/>
      <c r="L231" s="756"/>
      <c r="M231" s="756"/>
      <c r="N231" s="756"/>
      <c r="O231" s="756"/>
      <c r="P231" s="756"/>
      <c r="Q231" s="756"/>
      <c r="R231" s="756"/>
      <c r="S231" s="756"/>
      <c r="T231" s="756"/>
      <c r="U231" s="756"/>
      <c r="V231" s="756"/>
      <c r="W231" s="756"/>
      <c r="X231" s="757"/>
      <c r="Y231" s="786"/>
      <c r="Z231" s="787"/>
      <c r="AA231" s="787"/>
      <c r="AB231" s="787"/>
      <c r="AC231" s="788"/>
      <c r="AD231" s="789" t="s">
        <v>713</v>
      </c>
      <c r="AE231" s="790"/>
      <c r="AF231" s="790"/>
      <c r="AG231" s="790"/>
      <c r="AH231" s="790"/>
      <c r="AI231" s="790"/>
      <c r="AJ231" s="791"/>
      <c r="AK231" s="789" t="s">
        <v>716</v>
      </c>
      <c r="AL231" s="790"/>
      <c r="AM231" s="790"/>
      <c r="AN231" s="790"/>
      <c r="AO231" s="790"/>
      <c r="AP231" s="790"/>
      <c r="AQ231" s="791"/>
      <c r="AR231" s="789" t="s">
        <v>718</v>
      </c>
      <c r="AS231" s="790"/>
      <c r="AT231" s="790"/>
      <c r="AU231" s="790"/>
      <c r="AV231" s="790"/>
      <c r="AW231" s="790"/>
      <c r="AX231" s="791"/>
      <c r="AY231" s="789"/>
      <c r="AZ231" s="790"/>
      <c r="BA231" s="790"/>
      <c r="BB231" s="790"/>
      <c r="BC231" s="790"/>
      <c r="BD231" s="790"/>
      <c r="BE231" s="791"/>
      <c r="BF231" s="475"/>
      <c r="BH231" s="519"/>
      <c r="BI231" s="519"/>
    </row>
    <row r="232" spans="1:62" ht="11.25" customHeight="1">
      <c r="A232" s="856"/>
      <c r="B232" s="857"/>
      <c r="C232" s="858"/>
      <c r="D232" s="755"/>
      <c r="E232" s="756"/>
      <c r="F232" s="756"/>
      <c r="G232" s="756"/>
      <c r="H232" s="756"/>
      <c r="I232" s="756"/>
      <c r="J232" s="756"/>
      <c r="K232" s="756"/>
      <c r="L232" s="756"/>
      <c r="M232" s="756"/>
      <c r="N232" s="756"/>
      <c r="O232" s="756"/>
      <c r="P232" s="756"/>
      <c r="Q232" s="756"/>
      <c r="R232" s="756"/>
      <c r="S232" s="756"/>
      <c r="T232" s="756"/>
      <c r="U232" s="756"/>
      <c r="V232" s="756"/>
      <c r="W232" s="756"/>
      <c r="X232" s="757"/>
      <c r="Y232" s="786"/>
      <c r="Z232" s="787"/>
      <c r="AA232" s="787"/>
      <c r="AB232" s="787"/>
      <c r="AC232" s="788"/>
      <c r="AD232" s="789"/>
      <c r="AE232" s="790"/>
      <c r="AF232" s="790"/>
      <c r="AG232" s="790"/>
      <c r="AH232" s="790"/>
      <c r="AI232" s="790"/>
      <c r="AJ232" s="791"/>
      <c r="AK232" s="789"/>
      <c r="AL232" s="790"/>
      <c r="AM232" s="790"/>
      <c r="AN232" s="790"/>
      <c r="AO232" s="790"/>
      <c r="AP232" s="790"/>
      <c r="AQ232" s="791"/>
      <c r="AR232" s="789"/>
      <c r="AS232" s="790"/>
      <c r="AT232" s="790"/>
      <c r="AU232" s="790"/>
      <c r="AV232" s="790"/>
      <c r="AW232" s="790"/>
      <c r="AX232" s="791"/>
      <c r="AY232" s="789"/>
      <c r="AZ232" s="790"/>
      <c r="BA232" s="790"/>
      <c r="BB232" s="790"/>
      <c r="BC232" s="790"/>
      <c r="BD232" s="790"/>
      <c r="BE232" s="791"/>
      <c r="BF232" s="475"/>
      <c r="BH232" s="519"/>
      <c r="BI232" s="519"/>
    </row>
    <row r="233" spans="1:62" ht="31.5" customHeight="1">
      <c r="A233" s="856"/>
      <c r="B233" s="857"/>
      <c r="C233" s="858"/>
      <c r="D233" s="877" t="s">
        <v>712</v>
      </c>
      <c r="E233" s="878"/>
      <c r="F233" s="878"/>
      <c r="G233" s="878"/>
      <c r="H233" s="878"/>
      <c r="I233" s="878"/>
      <c r="J233" s="878"/>
      <c r="K233" s="878"/>
      <c r="L233" s="878"/>
      <c r="M233" s="878"/>
      <c r="N233" s="878"/>
      <c r="O233" s="878"/>
      <c r="P233" s="878"/>
      <c r="Q233" s="878"/>
      <c r="R233" s="878"/>
      <c r="S233" s="878"/>
      <c r="T233" s="878"/>
      <c r="U233" s="878"/>
      <c r="V233" s="878"/>
      <c r="W233" s="878"/>
      <c r="X233" s="879"/>
      <c r="Y233" s="795"/>
      <c r="Z233" s="796"/>
      <c r="AA233" s="796"/>
      <c r="AB233" s="796"/>
      <c r="AC233" s="797"/>
      <c r="AD233" s="1061"/>
      <c r="AE233" s="1114"/>
      <c r="AF233" s="1114"/>
      <c r="AG233" s="1114"/>
      <c r="AH233" s="1114"/>
      <c r="AI233" s="1114"/>
      <c r="AJ233" s="1114"/>
      <c r="AK233" s="1108"/>
      <c r="AL233" s="1109"/>
      <c r="AM233" s="1109"/>
      <c r="AN233" s="1109"/>
      <c r="AO233" s="1109"/>
      <c r="AP233" s="1109"/>
      <c r="AQ233" s="1110"/>
      <c r="AR233" s="1108"/>
      <c r="AS233" s="1109"/>
      <c r="AT233" s="1109"/>
      <c r="AU233" s="1109"/>
      <c r="AV233" s="1109"/>
      <c r="AW233" s="1109"/>
      <c r="AX233" s="1110"/>
      <c r="AY233" s="792"/>
      <c r="AZ233" s="793"/>
      <c r="BA233" s="793"/>
      <c r="BB233" s="793"/>
      <c r="BC233" s="793"/>
      <c r="BD233" s="793"/>
      <c r="BE233" s="794"/>
      <c r="BF233" s="475"/>
      <c r="BH233" s="519"/>
      <c r="BI233" s="519"/>
    </row>
    <row r="234" spans="1:62" ht="12.75" customHeight="1">
      <c r="A234" s="856"/>
      <c r="B234" s="857"/>
      <c r="C234" s="858"/>
      <c r="D234" s="877"/>
      <c r="E234" s="878"/>
      <c r="F234" s="878"/>
      <c r="G234" s="878"/>
      <c r="H234" s="878"/>
      <c r="I234" s="878"/>
      <c r="J234" s="878"/>
      <c r="K234" s="878"/>
      <c r="L234" s="878"/>
      <c r="M234" s="878"/>
      <c r="N234" s="878"/>
      <c r="O234" s="878"/>
      <c r="P234" s="878"/>
      <c r="Q234" s="878"/>
      <c r="R234" s="878"/>
      <c r="S234" s="878"/>
      <c r="T234" s="878"/>
      <c r="U234" s="878"/>
      <c r="V234" s="878"/>
      <c r="W234" s="878"/>
      <c r="X234" s="879"/>
      <c r="Y234" s="770" t="str">
        <f>IF(AND(AD234="",AK234="",AR234="",AY234=""),IF(FIO="","",0),"")</f>
        <v/>
      </c>
      <c r="Z234" s="770"/>
      <c r="AA234" s="770"/>
      <c r="AB234" s="770"/>
      <c r="AC234" s="770"/>
      <c r="AD234" s="801"/>
      <c r="AE234" s="802"/>
      <c r="AF234" s="802"/>
      <c r="AG234" s="802"/>
      <c r="AH234" s="802"/>
      <c r="AI234" s="802"/>
      <c r="AJ234" s="803"/>
      <c r="AK234" s="801"/>
      <c r="AL234" s="802"/>
      <c r="AM234" s="802"/>
      <c r="AN234" s="802"/>
      <c r="AO234" s="802"/>
      <c r="AP234" s="802"/>
      <c r="AQ234" s="803"/>
      <c r="AR234" s="801"/>
      <c r="AS234" s="802"/>
      <c r="AT234" s="802"/>
      <c r="AU234" s="802"/>
      <c r="AV234" s="802"/>
      <c r="AW234" s="802"/>
      <c r="AX234" s="803"/>
      <c r="AY234" s="771"/>
      <c r="AZ234" s="771"/>
      <c r="BA234" s="771"/>
      <c r="BB234" s="771"/>
      <c r="BC234" s="771"/>
      <c r="BD234" s="771"/>
      <c r="BE234" s="771"/>
      <c r="BF234" s="475"/>
      <c r="BG234" s="496">
        <f>SUM(Y234:BE235)</f>
        <v>0</v>
      </c>
      <c r="BH234" s="521">
        <v>320</v>
      </c>
      <c r="BI234" s="521"/>
    </row>
    <row r="235" spans="1:62" ht="12.75" customHeight="1">
      <c r="A235" s="859"/>
      <c r="B235" s="860"/>
      <c r="C235" s="861"/>
      <c r="D235" s="880"/>
      <c r="E235" s="881"/>
      <c r="F235" s="881"/>
      <c r="G235" s="881"/>
      <c r="H235" s="881"/>
      <c r="I235" s="881"/>
      <c r="J235" s="881"/>
      <c r="K235" s="881"/>
      <c r="L235" s="881"/>
      <c r="M235" s="881"/>
      <c r="N235" s="881"/>
      <c r="O235" s="881"/>
      <c r="P235" s="881"/>
      <c r="Q235" s="881"/>
      <c r="R235" s="881"/>
      <c r="S235" s="881"/>
      <c r="T235" s="881"/>
      <c r="U235" s="881"/>
      <c r="V235" s="881"/>
      <c r="W235" s="881"/>
      <c r="X235" s="882"/>
      <c r="Y235" s="770"/>
      <c r="Z235" s="770"/>
      <c r="AA235" s="770"/>
      <c r="AB235" s="770"/>
      <c r="AC235" s="770"/>
      <c r="AD235" s="804"/>
      <c r="AE235" s="805"/>
      <c r="AF235" s="805"/>
      <c r="AG235" s="805"/>
      <c r="AH235" s="805"/>
      <c r="AI235" s="805"/>
      <c r="AJ235" s="806"/>
      <c r="AK235" s="804"/>
      <c r="AL235" s="805"/>
      <c r="AM235" s="805"/>
      <c r="AN235" s="805"/>
      <c r="AO235" s="805"/>
      <c r="AP235" s="805"/>
      <c r="AQ235" s="806"/>
      <c r="AR235" s="804"/>
      <c r="AS235" s="805"/>
      <c r="AT235" s="805"/>
      <c r="AU235" s="805"/>
      <c r="AV235" s="805"/>
      <c r="AW235" s="805"/>
      <c r="AX235" s="806"/>
      <c r="AY235" s="771"/>
      <c r="AZ235" s="771"/>
      <c r="BA235" s="771"/>
      <c r="BB235" s="771"/>
      <c r="BC235" s="771"/>
      <c r="BD235" s="771"/>
      <c r="BE235" s="771"/>
      <c r="BF235" s="475"/>
      <c r="BG235" s="519"/>
      <c r="BH235" s="519"/>
      <c r="BI235" s="519"/>
    </row>
    <row r="236" spans="1:62" ht="12.75" hidden="1" customHeight="1">
      <c r="A236" s="816" t="s">
        <v>379</v>
      </c>
      <c r="B236" s="817"/>
      <c r="C236" s="818"/>
      <c r="D236" s="825" t="s">
        <v>349</v>
      </c>
      <c r="E236" s="826"/>
      <c r="F236" s="826"/>
      <c r="G236" s="826"/>
      <c r="H236" s="826"/>
      <c r="I236" s="826"/>
      <c r="J236" s="826"/>
      <c r="K236" s="826"/>
      <c r="L236" s="826"/>
      <c r="M236" s="826"/>
      <c r="N236" s="826"/>
      <c r="O236" s="826"/>
      <c r="P236" s="826"/>
      <c r="Q236" s="826"/>
      <c r="R236" s="826"/>
      <c r="S236" s="826"/>
      <c r="T236" s="826"/>
      <c r="U236" s="826"/>
      <c r="V236" s="826"/>
      <c r="W236" s="826"/>
      <c r="X236" s="890"/>
      <c r="Y236" s="833" t="s">
        <v>527</v>
      </c>
      <c r="Z236" s="834"/>
      <c r="AA236" s="834"/>
      <c r="AB236" s="834"/>
      <c r="AC236" s="834"/>
      <c r="AD236" s="834"/>
      <c r="AE236" s="834"/>
      <c r="AF236" s="834"/>
      <c r="AG236" s="834"/>
      <c r="AH236" s="834"/>
      <c r="AI236" s="834"/>
      <c r="AJ236" s="834"/>
      <c r="AK236" s="834"/>
      <c r="AL236" s="834"/>
      <c r="AM236" s="834"/>
      <c r="AN236" s="834"/>
      <c r="AO236" s="834"/>
      <c r="AP236" s="834"/>
      <c r="AQ236" s="834"/>
      <c r="AR236" s="834"/>
      <c r="AS236" s="834"/>
      <c r="AT236" s="834"/>
      <c r="AU236" s="834"/>
      <c r="AV236" s="834"/>
      <c r="AW236" s="834"/>
      <c r="AX236" s="834"/>
      <c r="AY236" s="834"/>
      <c r="AZ236" s="834"/>
      <c r="BA236" s="834"/>
      <c r="BB236" s="834"/>
      <c r="BC236" s="834"/>
      <c r="BD236" s="834"/>
      <c r="BE236" s="835"/>
      <c r="BF236" s="475"/>
      <c r="BG236" s="519"/>
      <c r="BH236" s="519"/>
      <c r="BI236" s="519"/>
      <c r="BJ236" s="483"/>
    </row>
    <row r="237" spans="1:62" ht="12.75" hidden="1" customHeight="1">
      <c r="A237" s="819"/>
      <c r="B237" s="820"/>
      <c r="C237" s="821"/>
      <c r="D237" s="827"/>
      <c r="E237" s="828"/>
      <c r="F237" s="828"/>
      <c r="G237" s="828"/>
      <c r="H237" s="828"/>
      <c r="I237" s="828"/>
      <c r="J237" s="828"/>
      <c r="K237" s="828"/>
      <c r="L237" s="828"/>
      <c r="M237" s="828"/>
      <c r="N237" s="828"/>
      <c r="O237" s="828"/>
      <c r="P237" s="828"/>
      <c r="Q237" s="828"/>
      <c r="R237" s="828"/>
      <c r="S237" s="828"/>
      <c r="T237" s="828"/>
      <c r="U237" s="828"/>
      <c r="V237" s="828"/>
      <c r="W237" s="828"/>
      <c r="X237" s="891"/>
      <c r="Y237" s="836" t="s">
        <v>350</v>
      </c>
      <c r="Z237" s="837"/>
      <c r="AA237" s="837"/>
      <c r="AB237" s="837"/>
      <c r="AC237" s="837"/>
      <c r="AD237" s="837"/>
      <c r="AE237" s="837"/>
      <c r="AF237" s="837"/>
      <c r="AG237" s="837"/>
      <c r="AH237" s="837"/>
      <c r="AI237" s="837"/>
      <c r="AJ237" s="837"/>
      <c r="AK237" s="837"/>
      <c r="AL237" s="837"/>
      <c r="AM237" s="837"/>
      <c r="AN237" s="837"/>
      <c r="AO237" s="837"/>
      <c r="AP237" s="837"/>
      <c r="AQ237" s="837"/>
      <c r="AR237" s="837"/>
      <c r="AS237" s="837"/>
      <c r="AT237" s="837"/>
      <c r="AU237" s="837"/>
      <c r="AV237" s="837"/>
      <c r="AW237" s="837"/>
      <c r="AX237" s="837"/>
      <c r="AY237" s="837"/>
      <c r="AZ237" s="837"/>
      <c r="BA237" s="837"/>
      <c r="BB237" s="837"/>
      <c r="BC237" s="837"/>
      <c r="BD237" s="837"/>
      <c r="BE237" s="838"/>
      <c r="BF237" s="475"/>
      <c r="BG237" s="519"/>
      <c r="BH237" s="519"/>
      <c r="BI237" s="519"/>
      <c r="BJ237" s="483"/>
    </row>
    <row r="238" spans="1:62" ht="12.75" hidden="1" customHeight="1">
      <c r="A238" s="822"/>
      <c r="B238" s="823"/>
      <c r="C238" s="824"/>
      <c r="D238" s="829"/>
      <c r="E238" s="830"/>
      <c r="F238" s="830"/>
      <c r="G238" s="830"/>
      <c r="H238" s="830"/>
      <c r="I238" s="830"/>
      <c r="J238" s="830"/>
      <c r="K238" s="830"/>
      <c r="L238" s="830"/>
      <c r="M238" s="830"/>
      <c r="N238" s="830"/>
      <c r="O238" s="830"/>
      <c r="P238" s="830"/>
      <c r="Q238" s="830"/>
      <c r="R238" s="830"/>
      <c r="S238" s="830"/>
      <c r="T238" s="830"/>
      <c r="U238" s="830"/>
      <c r="V238" s="830"/>
      <c r="W238" s="830"/>
      <c r="X238" s="892"/>
      <c r="Y238" s="839">
        <v>0</v>
      </c>
      <c r="Z238" s="840"/>
      <c r="AA238" s="840"/>
      <c r="AB238" s="840"/>
      <c r="AC238" s="841"/>
      <c r="AD238" s="1105" t="s">
        <v>268</v>
      </c>
      <c r="AE238" s="1106"/>
      <c r="AF238" s="1106"/>
      <c r="AG238" s="1106"/>
      <c r="AH238" s="1106"/>
      <c r="AI238" s="1106"/>
      <c r="AJ238" s="1107"/>
      <c r="AK238" s="839" t="s">
        <v>365</v>
      </c>
      <c r="AL238" s="840"/>
      <c r="AM238" s="840"/>
      <c r="AN238" s="840"/>
      <c r="AO238" s="840"/>
      <c r="AP238" s="840"/>
      <c r="AQ238" s="841"/>
      <c r="AR238" s="839" t="s">
        <v>269</v>
      </c>
      <c r="AS238" s="840"/>
      <c r="AT238" s="840"/>
      <c r="AU238" s="840"/>
      <c r="AV238" s="840"/>
      <c r="AW238" s="840"/>
      <c r="AX238" s="841"/>
      <c r="AY238" s="839">
        <v>100</v>
      </c>
      <c r="AZ238" s="840"/>
      <c r="BA238" s="840"/>
      <c r="BB238" s="840"/>
      <c r="BC238" s="840"/>
      <c r="BD238" s="840"/>
      <c r="BE238" s="841"/>
      <c r="BF238" s="475"/>
      <c r="BH238" s="519"/>
      <c r="BI238" s="519"/>
    </row>
    <row r="239" spans="1:62" ht="12.75" customHeight="1">
      <c r="A239" s="853" t="s">
        <v>77</v>
      </c>
      <c r="B239" s="854"/>
      <c r="C239" s="855"/>
      <c r="D239" s="752" t="s">
        <v>810</v>
      </c>
      <c r="E239" s="753"/>
      <c r="F239" s="753"/>
      <c r="G239" s="753"/>
      <c r="H239" s="753"/>
      <c r="I239" s="753"/>
      <c r="J239" s="753"/>
      <c r="K239" s="753"/>
      <c r="L239" s="753"/>
      <c r="M239" s="753"/>
      <c r="N239" s="753"/>
      <c r="O239" s="753"/>
      <c r="P239" s="753"/>
      <c r="Q239" s="753"/>
      <c r="R239" s="753"/>
      <c r="S239" s="753"/>
      <c r="T239" s="753"/>
      <c r="U239" s="753"/>
      <c r="V239" s="753"/>
      <c r="W239" s="753"/>
      <c r="X239" s="754"/>
      <c r="Y239" s="783" t="s">
        <v>742</v>
      </c>
      <c r="Z239" s="784"/>
      <c r="AA239" s="784"/>
      <c r="AB239" s="784"/>
      <c r="AC239" s="785"/>
      <c r="AD239" s="783" t="s">
        <v>95</v>
      </c>
      <c r="AE239" s="784"/>
      <c r="AF239" s="784"/>
      <c r="AG239" s="784"/>
      <c r="AH239" s="784"/>
      <c r="AI239" s="784"/>
      <c r="AJ239" s="785"/>
      <c r="AK239" s="783" t="s">
        <v>96</v>
      </c>
      <c r="AL239" s="784"/>
      <c r="AM239" s="784"/>
      <c r="AN239" s="784"/>
      <c r="AO239" s="784"/>
      <c r="AP239" s="784"/>
      <c r="AQ239" s="785"/>
      <c r="AR239" s="783" t="s">
        <v>353</v>
      </c>
      <c r="AS239" s="784"/>
      <c r="AT239" s="784"/>
      <c r="AU239" s="784"/>
      <c r="AV239" s="784"/>
      <c r="AW239" s="784"/>
      <c r="AX239" s="785"/>
      <c r="AY239" s="783" t="s">
        <v>356</v>
      </c>
      <c r="AZ239" s="784"/>
      <c r="BA239" s="784"/>
      <c r="BB239" s="784"/>
      <c r="BC239" s="784"/>
      <c r="BD239" s="784"/>
      <c r="BE239" s="785"/>
      <c r="BF239" s="475"/>
      <c r="BH239" s="519"/>
      <c r="BI239" s="519"/>
    </row>
    <row r="240" spans="1:62" ht="15" customHeight="1">
      <c r="A240" s="856"/>
      <c r="B240" s="857"/>
      <c r="C240" s="858"/>
      <c r="D240" s="755"/>
      <c r="E240" s="756"/>
      <c r="F240" s="756"/>
      <c r="G240" s="756"/>
      <c r="H240" s="756"/>
      <c r="I240" s="756"/>
      <c r="J240" s="756"/>
      <c r="K240" s="756"/>
      <c r="L240" s="756"/>
      <c r="M240" s="756"/>
      <c r="N240" s="756"/>
      <c r="O240" s="756"/>
      <c r="P240" s="756"/>
      <c r="Q240" s="756"/>
      <c r="R240" s="756"/>
      <c r="S240" s="756"/>
      <c r="T240" s="756"/>
      <c r="U240" s="756"/>
      <c r="V240" s="756"/>
      <c r="W240" s="756"/>
      <c r="X240" s="757"/>
      <c r="Y240" s="786"/>
      <c r="Z240" s="787"/>
      <c r="AA240" s="787"/>
      <c r="AB240" s="787"/>
      <c r="AC240" s="788"/>
      <c r="AD240" s="786"/>
      <c r="AE240" s="787"/>
      <c r="AF240" s="787"/>
      <c r="AG240" s="787"/>
      <c r="AH240" s="787"/>
      <c r="AI240" s="787"/>
      <c r="AJ240" s="788"/>
      <c r="AK240" s="786"/>
      <c r="AL240" s="787"/>
      <c r="AM240" s="787"/>
      <c r="AN240" s="787"/>
      <c r="AO240" s="787"/>
      <c r="AP240" s="787"/>
      <c r="AQ240" s="788"/>
      <c r="AR240" s="786"/>
      <c r="AS240" s="787"/>
      <c r="AT240" s="787"/>
      <c r="AU240" s="787"/>
      <c r="AV240" s="787"/>
      <c r="AW240" s="787"/>
      <c r="AX240" s="788"/>
      <c r="AY240" s="786"/>
      <c r="AZ240" s="787"/>
      <c r="BA240" s="787"/>
      <c r="BB240" s="787"/>
      <c r="BC240" s="787"/>
      <c r="BD240" s="787"/>
      <c r="BE240" s="788"/>
      <c r="BF240" s="475"/>
      <c r="BH240" s="519"/>
      <c r="BI240" s="519"/>
    </row>
    <row r="241" spans="1:61" ht="24" customHeight="1">
      <c r="A241" s="856"/>
      <c r="B241" s="857"/>
      <c r="C241" s="858"/>
      <c r="D241" s="755"/>
      <c r="E241" s="756"/>
      <c r="F241" s="756"/>
      <c r="G241" s="756"/>
      <c r="H241" s="756"/>
      <c r="I241" s="756"/>
      <c r="J241" s="756"/>
      <c r="K241" s="756"/>
      <c r="L241" s="756"/>
      <c r="M241" s="756"/>
      <c r="N241" s="756"/>
      <c r="O241" s="756"/>
      <c r="P241" s="756"/>
      <c r="Q241" s="756"/>
      <c r="R241" s="756"/>
      <c r="S241" s="756"/>
      <c r="T241" s="756"/>
      <c r="U241" s="756"/>
      <c r="V241" s="756"/>
      <c r="W241" s="756"/>
      <c r="X241" s="757"/>
      <c r="Y241" s="786"/>
      <c r="Z241" s="787"/>
      <c r="AA241" s="787"/>
      <c r="AB241" s="787"/>
      <c r="AC241" s="788"/>
      <c r="AD241" s="789" t="s">
        <v>184</v>
      </c>
      <c r="AE241" s="790"/>
      <c r="AF241" s="790"/>
      <c r="AG241" s="790"/>
      <c r="AH241" s="790"/>
      <c r="AI241" s="790"/>
      <c r="AJ241" s="790"/>
      <c r="AK241" s="789" t="s">
        <v>822</v>
      </c>
      <c r="AL241" s="790"/>
      <c r="AM241" s="790"/>
      <c r="AN241" s="790"/>
      <c r="AO241" s="790"/>
      <c r="AP241" s="790"/>
      <c r="AQ241" s="791"/>
      <c r="AR241" s="789" t="s">
        <v>467</v>
      </c>
      <c r="AS241" s="790"/>
      <c r="AT241" s="790"/>
      <c r="AU241" s="790"/>
      <c r="AV241" s="790"/>
      <c r="AW241" s="790"/>
      <c r="AX241" s="791"/>
      <c r="AY241" s="789" t="s">
        <v>723</v>
      </c>
      <c r="AZ241" s="790"/>
      <c r="BA241" s="790"/>
      <c r="BB241" s="790"/>
      <c r="BC241" s="790"/>
      <c r="BD241" s="790"/>
      <c r="BE241" s="791"/>
      <c r="BF241" s="475"/>
      <c r="BH241" s="519"/>
      <c r="BI241" s="519"/>
    </row>
    <row r="242" spans="1:61" ht="24.75" customHeight="1">
      <c r="A242" s="856"/>
      <c r="B242" s="857"/>
      <c r="C242" s="858"/>
      <c r="D242" s="755"/>
      <c r="E242" s="756"/>
      <c r="F242" s="756"/>
      <c r="G242" s="756"/>
      <c r="H242" s="756"/>
      <c r="I242" s="756"/>
      <c r="J242" s="756"/>
      <c r="K242" s="756"/>
      <c r="L242" s="756"/>
      <c r="M242" s="756"/>
      <c r="N242" s="756"/>
      <c r="O242" s="756"/>
      <c r="P242" s="756"/>
      <c r="Q242" s="756"/>
      <c r="R242" s="756"/>
      <c r="S242" s="756"/>
      <c r="T242" s="756"/>
      <c r="U242" s="756"/>
      <c r="V242" s="756"/>
      <c r="W242" s="756"/>
      <c r="X242" s="757"/>
      <c r="Y242" s="786"/>
      <c r="Z242" s="787"/>
      <c r="AA242" s="787"/>
      <c r="AB242" s="787"/>
      <c r="AC242" s="788"/>
      <c r="AD242" s="789" t="s">
        <v>719</v>
      </c>
      <c r="AE242" s="790"/>
      <c r="AF242" s="790"/>
      <c r="AG242" s="790"/>
      <c r="AH242" s="790"/>
      <c r="AI242" s="790"/>
      <c r="AJ242" s="790"/>
      <c r="AK242" s="789" t="s">
        <v>823</v>
      </c>
      <c r="AL242" s="790"/>
      <c r="AM242" s="790"/>
      <c r="AN242" s="790"/>
      <c r="AO242" s="790"/>
      <c r="AP242" s="790"/>
      <c r="AQ242" s="791"/>
      <c r="AR242" s="789" t="s">
        <v>721</v>
      </c>
      <c r="AS242" s="790"/>
      <c r="AT242" s="790"/>
      <c r="AU242" s="790"/>
      <c r="AV242" s="790"/>
      <c r="AW242" s="790"/>
      <c r="AX242" s="791"/>
      <c r="AY242" s="789"/>
      <c r="AZ242" s="790"/>
      <c r="BA242" s="790"/>
      <c r="BB242" s="790"/>
      <c r="BC242" s="790"/>
      <c r="BD242" s="790"/>
      <c r="BE242" s="791"/>
      <c r="BF242" s="475"/>
      <c r="BH242" s="519"/>
      <c r="BI242" s="519"/>
    </row>
    <row r="243" spans="1:61" ht="12.75" customHeight="1">
      <c r="A243" s="856"/>
      <c r="B243" s="857"/>
      <c r="C243" s="858"/>
      <c r="D243" s="889" t="s">
        <v>524</v>
      </c>
      <c r="E243" s="1115"/>
      <c r="F243" s="1115"/>
      <c r="G243" s="1115"/>
      <c r="H243" s="1115"/>
      <c r="I243" s="1115"/>
      <c r="J243" s="1115"/>
      <c r="K243" s="1115"/>
      <c r="L243" s="1115"/>
      <c r="M243" s="1115"/>
      <c r="N243" s="1115"/>
      <c r="O243" s="1115"/>
      <c r="P243" s="1115"/>
      <c r="Q243" s="1115"/>
      <c r="R243" s="1115"/>
      <c r="S243" s="1115"/>
      <c r="T243" s="1115"/>
      <c r="U243" s="1115"/>
      <c r="V243" s="1115"/>
      <c r="W243" s="1115"/>
      <c r="X243" s="1116"/>
      <c r="Y243" s="786"/>
      <c r="Z243" s="787"/>
      <c r="AA243" s="787"/>
      <c r="AB243" s="787"/>
      <c r="AC243" s="788"/>
      <c r="AD243" s="789" t="s">
        <v>720</v>
      </c>
      <c r="AE243" s="790"/>
      <c r="AF243" s="790"/>
      <c r="AG243" s="790"/>
      <c r="AH243" s="790"/>
      <c r="AI243" s="790"/>
      <c r="AJ243" s="791"/>
      <c r="AK243" s="789" t="s">
        <v>824</v>
      </c>
      <c r="AL243" s="790"/>
      <c r="AM243" s="790"/>
      <c r="AN243" s="790"/>
      <c r="AO243" s="790"/>
      <c r="AP243" s="790"/>
      <c r="AQ243" s="791"/>
      <c r="AR243" s="789" t="s">
        <v>718</v>
      </c>
      <c r="AS243" s="790"/>
      <c r="AT243" s="790"/>
      <c r="AU243" s="790"/>
      <c r="AV243" s="790"/>
      <c r="AW243" s="790"/>
      <c r="AX243" s="791"/>
      <c r="AY243" s="789"/>
      <c r="AZ243" s="790"/>
      <c r="BA243" s="790"/>
      <c r="BB243" s="790"/>
      <c r="BC243" s="790"/>
      <c r="BD243" s="790"/>
      <c r="BE243" s="791"/>
      <c r="BF243" s="475"/>
      <c r="BH243" s="519"/>
      <c r="BI243" s="519"/>
    </row>
    <row r="244" spans="1:61" ht="9" customHeight="1">
      <c r="A244" s="856"/>
      <c r="B244" s="857"/>
      <c r="C244" s="858"/>
      <c r="D244" s="889"/>
      <c r="E244" s="1115"/>
      <c r="F244" s="1115"/>
      <c r="G244" s="1115"/>
      <c r="H244" s="1115"/>
      <c r="I244" s="1115"/>
      <c r="J244" s="1115"/>
      <c r="K244" s="1115"/>
      <c r="L244" s="1115"/>
      <c r="M244" s="1115"/>
      <c r="N244" s="1115"/>
      <c r="O244" s="1115"/>
      <c r="P244" s="1115"/>
      <c r="Q244" s="1115"/>
      <c r="R244" s="1115"/>
      <c r="S244" s="1115"/>
      <c r="T244" s="1115"/>
      <c r="U244" s="1115"/>
      <c r="V244" s="1115"/>
      <c r="W244" s="1115"/>
      <c r="X244" s="1116"/>
      <c r="Y244" s="786"/>
      <c r="Z244" s="787"/>
      <c r="AA244" s="787"/>
      <c r="AB244" s="787"/>
      <c r="AC244" s="788"/>
      <c r="AD244" s="789"/>
      <c r="AE244" s="790"/>
      <c r="AF244" s="790"/>
      <c r="AG244" s="790"/>
      <c r="AH244" s="790"/>
      <c r="AI244" s="790"/>
      <c r="AJ244" s="791"/>
      <c r="AK244" s="789"/>
      <c r="AL244" s="790"/>
      <c r="AM244" s="790"/>
      <c r="AN244" s="790"/>
      <c r="AO244" s="790"/>
      <c r="AP244" s="790"/>
      <c r="AQ244" s="791"/>
      <c r="AR244" s="789"/>
      <c r="AS244" s="790"/>
      <c r="AT244" s="790"/>
      <c r="AU244" s="790"/>
      <c r="AV244" s="790"/>
      <c r="AW244" s="790"/>
      <c r="AX244" s="791"/>
      <c r="AY244" s="789"/>
      <c r="AZ244" s="790"/>
      <c r="BA244" s="790"/>
      <c r="BB244" s="790"/>
      <c r="BC244" s="790"/>
      <c r="BD244" s="790"/>
      <c r="BE244" s="791"/>
      <c r="BF244" s="475"/>
      <c r="BH244" s="519"/>
      <c r="BI244" s="519"/>
    </row>
    <row r="245" spans="1:61" ht="6" customHeight="1">
      <c r="A245" s="856"/>
      <c r="B245" s="857"/>
      <c r="C245" s="858"/>
      <c r="D245" s="889"/>
      <c r="E245" s="1115"/>
      <c r="F245" s="1115"/>
      <c r="G245" s="1115"/>
      <c r="H245" s="1115"/>
      <c r="I245" s="1115"/>
      <c r="J245" s="1115"/>
      <c r="K245" s="1115"/>
      <c r="L245" s="1115"/>
      <c r="M245" s="1115"/>
      <c r="N245" s="1115"/>
      <c r="O245" s="1115"/>
      <c r="P245" s="1115"/>
      <c r="Q245" s="1115"/>
      <c r="R245" s="1115"/>
      <c r="S245" s="1115"/>
      <c r="T245" s="1115"/>
      <c r="U245" s="1115"/>
      <c r="V245" s="1115"/>
      <c r="W245" s="1115"/>
      <c r="X245" s="1116"/>
      <c r="Y245" s="795"/>
      <c r="Z245" s="796"/>
      <c r="AA245" s="796"/>
      <c r="AB245" s="796"/>
      <c r="AC245" s="797"/>
      <c r="AD245" s="1061"/>
      <c r="AE245" s="1114"/>
      <c r="AF245" s="1114"/>
      <c r="AG245" s="1114"/>
      <c r="AH245" s="1114"/>
      <c r="AI245" s="1114"/>
      <c r="AJ245" s="1114"/>
      <c r="AK245" s="1108"/>
      <c r="AL245" s="1109"/>
      <c r="AM245" s="1109"/>
      <c r="AN245" s="1109"/>
      <c r="AO245" s="1109"/>
      <c r="AP245" s="1109"/>
      <c r="AQ245" s="1110"/>
      <c r="AR245" s="1108"/>
      <c r="AS245" s="1109"/>
      <c r="AT245" s="1109"/>
      <c r="AU245" s="1109"/>
      <c r="AV245" s="1109"/>
      <c r="AW245" s="1109"/>
      <c r="AX245" s="1110"/>
      <c r="AY245" s="792"/>
      <c r="AZ245" s="793"/>
      <c r="BA245" s="793"/>
      <c r="BB245" s="793"/>
      <c r="BC245" s="793"/>
      <c r="BD245" s="793"/>
      <c r="BE245" s="794"/>
      <c r="BF245" s="475"/>
      <c r="BH245" s="519"/>
      <c r="BI245" s="519"/>
    </row>
    <row r="246" spans="1:61" ht="12.75" customHeight="1">
      <c r="A246" s="856"/>
      <c r="B246" s="857"/>
      <c r="C246" s="858"/>
      <c r="D246" s="889"/>
      <c r="E246" s="1115"/>
      <c r="F246" s="1115"/>
      <c r="G246" s="1115"/>
      <c r="H246" s="1115"/>
      <c r="I246" s="1115"/>
      <c r="J246" s="1115"/>
      <c r="K246" s="1115"/>
      <c r="L246" s="1115"/>
      <c r="M246" s="1115"/>
      <c r="N246" s="1115"/>
      <c r="O246" s="1115"/>
      <c r="P246" s="1115"/>
      <c r="Q246" s="1115"/>
      <c r="R246" s="1115"/>
      <c r="S246" s="1115"/>
      <c r="T246" s="1115"/>
      <c r="U246" s="1115"/>
      <c r="V246" s="1115"/>
      <c r="W246" s="1115"/>
      <c r="X246" s="1116"/>
      <c r="Y246" s="770" t="str">
        <f>IF(AND(AD246="",AK246="",AR246="",AY246=""),IF(FIO="","",0),"")</f>
        <v/>
      </c>
      <c r="Z246" s="770"/>
      <c r="AA246" s="770"/>
      <c r="AB246" s="770"/>
      <c r="AC246" s="770"/>
      <c r="AD246" s="801"/>
      <c r="AE246" s="802"/>
      <c r="AF246" s="802"/>
      <c r="AG246" s="802"/>
      <c r="AH246" s="802"/>
      <c r="AI246" s="802"/>
      <c r="AJ246" s="803"/>
      <c r="AK246" s="801"/>
      <c r="AL246" s="802"/>
      <c r="AM246" s="802"/>
      <c r="AN246" s="802"/>
      <c r="AO246" s="802"/>
      <c r="AP246" s="802"/>
      <c r="AQ246" s="803"/>
      <c r="AR246" s="801"/>
      <c r="AS246" s="802"/>
      <c r="AT246" s="802"/>
      <c r="AU246" s="802"/>
      <c r="AV246" s="802"/>
      <c r="AW246" s="802"/>
      <c r="AX246" s="803"/>
      <c r="AY246" s="771"/>
      <c r="AZ246" s="771"/>
      <c r="BA246" s="771"/>
      <c r="BB246" s="771"/>
      <c r="BC246" s="771"/>
      <c r="BD246" s="771"/>
      <c r="BE246" s="771"/>
      <c r="BF246" s="475"/>
      <c r="BG246" s="496">
        <f>SUM(Y246:BE247)</f>
        <v>0</v>
      </c>
      <c r="BH246" s="521">
        <v>320</v>
      </c>
      <c r="BI246" s="521"/>
    </row>
    <row r="247" spans="1:61" ht="12.75" customHeight="1">
      <c r="A247" s="859"/>
      <c r="B247" s="860"/>
      <c r="C247" s="861"/>
      <c r="D247" s="1117"/>
      <c r="E247" s="1118"/>
      <c r="F247" s="1118"/>
      <c r="G247" s="1118"/>
      <c r="H247" s="1118"/>
      <c r="I247" s="1118"/>
      <c r="J247" s="1118"/>
      <c r="K247" s="1118"/>
      <c r="L247" s="1118"/>
      <c r="M247" s="1118"/>
      <c r="N247" s="1118"/>
      <c r="O247" s="1118"/>
      <c r="P247" s="1118"/>
      <c r="Q247" s="1118"/>
      <c r="R247" s="1118"/>
      <c r="S247" s="1118"/>
      <c r="T247" s="1118"/>
      <c r="U247" s="1118"/>
      <c r="V247" s="1118"/>
      <c r="W247" s="1118"/>
      <c r="X247" s="1119"/>
      <c r="Y247" s="770"/>
      <c r="Z247" s="770"/>
      <c r="AA247" s="770"/>
      <c r="AB247" s="770"/>
      <c r="AC247" s="770"/>
      <c r="AD247" s="804"/>
      <c r="AE247" s="805"/>
      <c r="AF247" s="805"/>
      <c r="AG247" s="805"/>
      <c r="AH247" s="805"/>
      <c r="AI247" s="805"/>
      <c r="AJ247" s="806"/>
      <c r="AK247" s="804"/>
      <c r="AL247" s="805"/>
      <c r="AM247" s="805"/>
      <c r="AN247" s="805"/>
      <c r="AO247" s="805"/>
      <c r="AP247" s="805"/>
      <c r="AQ247" s="806"/>
      <c r="AR247" s="804"/>
      <c r="AS247" s="805"/>
      <c r="AT247" s="805"/>
      <c r="AU247" s="805"/>
      <c r="AV247" s="805"/>
      <c r="AW247" s="805"/>
      <c r="AX247" s="806"/>
      <c r="AY247" s="771"/>
      <c r="AZ247" s="771"/>
      <c r="BA247" s="771"/>
      <c r="BB247" s="771"/>
      <c r="BC247" s="771"/>
      <c r="BD247" s="771"/>
      <c r="BE247" s="771"/>
      <c r="BF247" s="475"/>
      <c r="BG247" s="519"/>
      <c r="BH247" s="519"/>
      <c r="BI247" s="519"/>
    </row>
    <row r="248" spans="1:61" ht="12.75" customHeight="1">
      <c r="A248" s="853" t="s">
        <v>186</v>
      </c>
      <c r="B248" s="854"/>
      <c r="C248" s="855"/>
      <c r="D248" s="752" t="s">
        <v>722</v>
      </c>
      <c r="E248" s="753"/>
      <c r="F248" s="753"/>
      <c r="G248" s="753"/>
      <c r="H248" s="753"/>
      <c r="I248" s="753"/>
      <c r="J248" s="753"/>
      <c r="K248" s="753"/>
      <c r="L248" s="753"/>
      <c r="M248" s="753"/>
      <c r="N248" s="753"/>
      <c r="O248" s="753"/>
      <c r="P248" s="753"/>
      <c r="Q248" s="753"/>
      <c r="R248" s="753"/>
      <c r="S248" s="753"/>
      <c r="T248" s="753"/>
      <c r="U248" s="753"/>
      <c r="V248" s="753"/>
      <c r="W248" s="753"/>
      <c r="X248" s="754"/>
      <c r="Y248" s="783" t="s">
        <v>743</v>
      </c>
      <c r="Z248" s="784"/>
      <c r="AA248" s="784"/>
      <c r="AB248" s="784"/>
      <c r="AC248" s="784"/>
      <c r="AD248" s="784"/>
      <c r="AE248" s="784"/>
      <c r="AF248" s="784"/>
      <c r="AG248" s="784"/>
      <c r="AH248" s="784"/>
      <c r="AI248" s="784"/>
      <c r="AJ248" s="785"/>
      <c r="AK248" s="783" t="s">
        <v>96</v>
      </c>
      <c r="AL248" s="784"/>
      <c r="AM248" s="784"/>
      <c r="AN248" s="784"/>
      <c r="AO248" s="784"/>
      <c r="AP248" s="784"/>
      <c r="AQ248" s="785"/>
      <c r="AR248" s="783" t="s">
        <v>353</v>
      </c>
      <c r="AS248" s="784"/>
      <c r="AT248" s="784"/>
      <c r="AU248" s="784"/>
      <c r="AV248" s="784"/>
      <c r="AW248" s="784"/>
      <c r="AX248" s="785"/>
      <c r="AY248" s="783" t="s">
        <v>356</v>
      </c>
      <c r="AZ248" s="784"/>
      <c r="BA248" s="784"/>
      <c r="BB248" s="784"/>
      <c r="BC248" s="784"/>
      <c r="BD248" s="784"/>
      <c r="BE248" s="785"/>
      <c r="BF248" s="475"/>
      <c r="BH248" s="519"/>
      <c r="BI248" s="519"/>
    </row>
    <row r="249" spans="1:61" ht="24" customHeight="1">
      <c r="A249" s="856"/>
      <c r="B249" s="857"/>
      <c r="C249" s="858"/>
      <c r="D249" s="755"/>
      <c r="E249" s="756"/>
      <c r="F249" s="756"/>
      <c r="G249" s="756"/>
      <c r="H249" s="756"/>
      <c r="I249" s="756"/>
      <c r="J249" s="756"/>
      <c r="K249" s="756"/>
      <c r="L249" s="756"/>
      <c r="M249" s="756"/>
      <c r="N249" s="756"/>
      <c r="O249" s="756"/>
      <c r="P249" s="756"/>
      <c r="Q249" s="756"/>
      <c r="R249" s="756"/>
      <c r="S249" s="756"/>
      <c r="T249" s="756"/>
      <c r="U249" s="756"/>
      <c r="V249" s="756"/>
      <c r="W249" s="756"/>
      <c r="X249" s="757"/>
      <c r="Y249" s="786"/>
      <c r="Z249" s="787"/>
      <c r="AA249" s="787"/>
      <c r="AB249" s="787"/>
      <c r="AC249" s="787"/>
      <c r="AD249" s="787"/>
      <c r="AE249" s="787"/>
      <c r="AF249" s="787"/>
      <c r="AG249" s="787"/>
      <c r="AH249" s="787"/>
      <c r="AI249" s="787"/>
      <c r="AJ249" s="788"/>
      <c r="AK249" s="786"/>
      <c r="AL249" s="787"/>
      <c r="AM249" s="787"/>
      <c r="AN249" s="787"/>
      <c r="AO249" s="787"/>
      <c r="AP249" s="787"/>
      <c r="AQ249" s="788"/>
      <c r="AR249" s="786"/>
      <c r="AS249" s="787"/>
      <c r="AT249" s="787"/>
      <c r="AU249" s="787"/>
      <c r="AV249" s="787"/>
      <c r="AW249" s="787"/>
      <c r="AX249" s="788"/>
      <c r="AY249" s="786"/>
      <c r="AZ249" s="787"/>
      <c r="BA249" s="787"/>
      <c r="BB249" s="787"/>
      <c r="BC249" s="787"/>
      <c r="BD249" s="787"/>
      <c r="BE249" s="788"/>
      <c r="BF249" s="475"/>
      <c r="BH249" s="519"/>
      <c r="BI249" s="519"/>
    </row>
    <row r="250" spans="1:61" ht="12.75" customHeight="1">
      <c r="A250" s="856"/>
      <c r="B250" s="857"/>
      <c r="C250" s="858"/>
      <c r="D250" s="755"/>
      <c r="E250" s="756"/>
      <c r="F250" s="756"/>
      <c r="G250" s="756"/>
      <c r="H250" s="756"/>
      <c r="I250" s="756"/>
      <c r="J250" s="756"/>
      <c r="K250" s="756"/>
      <c r="L250" s="756"/>
      <c r="M250" s="756"/>
      <c r="N250" s="756"/>
      <c r="O250" s="756"/>
      <c r="P250" s="756"/>
      <c r="Q250" s="756"/>
      <c r="R250" s="756"/>
      <c r="S250" s="756"/>
      <c r="T250" s="756"/>
      <c r="U250" s="756"/>
      <c r="V250" s="756"/>
      <c r="W250" s="756"/>
      <c r="X250" s="757"/>
      <c r="Y250" s="786"/>
      <c r="Z250" s="787"/>
      <c r="AA250" s="787"/>
      <c r="AB250" s="787"/>
      <c r="AC250" s="787"/>
      <c r="AD250" s="787"/>
      <c r="AE250" s="787"/>
      <c r="AF250" s="787"/>
      <c r="AG250" s="787"/>
      <c r="AH250" s="787"/>
      <c r="AI250" s="787"/>
      <c r="AJ250" s="788"/>
      <c r="AK250" s="789" t="s">
        <v>274</v>
      </c>
      <c r="AL250" s="790"/>
      <c r="AM250" s="790"/>
      <c r="AN250" s="790"/>
      <c r="AO250" s="790"/>
      <c r="AP250" s="790"/>
      <c r="AQ250" s="791"/>
      <c r="AR250" s="789" t="s">
        <v>188</v>
      </c>
      <c r="AS250" s="790"/>
      <c r="AT250" s="790"/>
      <c r="AU250" s="790"/>
      <c r="AV250" s="790"/>
      <c r="AW250" s="790"/>
      <c r="AX250" s="791"/>
      <c r="AY250" s="789" t="s">
        <v>724</v>
      </c>
      <c r="AZ250" s="790"/>
      <c r="BA250" s="790"/>
      <c r="BB250" s="790"/>
      <c r="BC250" s="790"/>
      <c r="BD250" s="790"/>
      <c r="BE250" s="791"/>
      <c r="BF250" s="475"/>
      <c r="BH250" s="519"/>
      <c r="BI250" s="519"/>
    </row>
    <row r="251" spans="1:61" ht="12.75" customHeight="1">
      <c r="A251" s="856"/>
      <c r="B251" s="857"/>
      <c r="C251" s="858"/>
      <c r="D251" s="755"/>
      <c r="E251" s="756"/>
      <c r="F251" s="756"/>
      <c r="G251" s="756"/>
      <c r="H251" s="756"/>
      <c r="I251" s="756"/>
      <c r="J251" s="756"/>
      <c r="K251" s="756"/>
      <c r="L251" s="756"/>
      <c r="M251" s="756"/>
      <c r="N251" s="756"/>
      <c r="O251" s="756"/>
      <c r="P251" s="756"/>
      <c r="Q251" s="756"/>
      <c r="R251" s="756"/>
      <c r="S251" s="756"/>
      <c r="T251" s="756"/>
      <c r="U251" s="756"/>
      <c r="V251" s="756"/>
      <c r="W251" s="756"/>
      <c r="X251" s="757"/>
      <c r="Y251" s="786"/>
      <c r="Z251" s="787"/>
      <c r="AA251" s="787"/>
      <c r="AB251" s="787"/>
      <c r="AC251" s="787"/>
      <c r="AD251" s="787"/>
      <c r="AE251" s="787"/>
      <c r="AF251" s="787"/>
      <c r="AG251" s="787"/>
      <c r="AH251" s="787"/>
      <c r="AI251" s="787"/>
      <c r="AJ251" s="788"/>
      <c r="AK251" s="789" t="s">
        <v>825</v>
      </c>
      <c r="AL251" s="790"/>
      <c r="AM251" s="790"/>
      <c r="AN251" s="790"/>
      <c r="AO251" s="790"/>
      <c r="AP251" s="790"/>
      <c r="AQ251" s="791"/>
      <c r="AR251" s="789" t="s">
        <v>189</v>
      </c>
      <c r="AS251" s="790"/>
      <c r="AT251" s="790"/>
      <c r="AU251" s="790"/>
      <c r="AV251" s="790"/>
      <c r="AW251" s="790"/>
      <c r="AX251" s="791"/>
      <c r="AY251" s="789"/>
      <c r="AZ251" s="790"/>
      <c r="BA251" s="790"/>
      <c r="BB251" s="790"/>
      <c r="BC251" s="790"/>
      <c r="BD251" s="790"/>
      <c r="BE251" s="791"/>
      <c r="BF251" s="475"/>
      <c r="BH251" s="519"/>
      <c r="BI251" s="519"/>
    </row>
    <row r="252" spans="1:61" ht="12.75" customHeight="1">
      <c r="A252" s="856"/>
      <c r="B252" s="857"/>
      <c r="C252" s="858"/>
      <c r="D252" s="877" t="s">
        <v>827</v>
      </c>
      <c r="E252" s="878"/>
      <c r="F252" s="878"/>
      <c r="G252" s="878"/>
      <c r="H252" s="878"/>
      <c r="I252" s="878"/>
      <c r="J252" s="878"/>
      <c r="K252" s="878"/>
      <c r="L252" s="878"/>
      <c r="M252" s="878"/>
      <c r="N252" s="878"/>
      <c r="O252" s="878"/>
      <c r="P252" s="878"/>
      <c r="Q252" s="878"/>
      <c r="R252" s="878"/>
      <c r="S252" s="878"/>
      <c r="T252" s="878"/>
      <c r="U252" s="878"/>
      <c r="V252" s="878"/>
      <c r="W252" s="878"/>
      <c r="X252" s="879"/>
      <c r="Y252" s="786"/>
      <c r="Z252" s="787"/>
      <c r="AA252" s="787"/>
      <c r="AB252" s="787"/>
      <c r="AC252" s="787"/>
      <c r="AD252" s="787"/>
      <c r="AE252" s="787"/>
      <c r="AF252" s="787"/>
      <c r="AG252" s="787"/>
      <c r="AH252" s="787"/>
      <c r="AI252" s="787"/>
      <c r="AJ252" s="788"/>
      <c r="AK252" s="789" t="s">
        <v>826</v>
      </c>
      <c r="AL252" s="790"/>
      <c r="AM252" s="790"/>
      <c r="AN252" s="790"/>
      <c r="AO252" s="790"/>
      <c r="AP252" s="790"/>
      <c r="AQ252" s="791"/>
      <c r="AR252" s="789" t="s">
        <v>391</v>
      </c>
      <c r="AS252" s="790"/>
      <c r="AT252" s="790"/>
      <c r="AU252" s="790"/>
      <c r="AV252" s="790"/>
      <c r="AW252" s="790"/>
      <c r="AX252" s="791"/>
      <c r="AY252" s="789"/>
      <c r="AZ252" s="790"/>
      <c r="BA252" s="790"/>
      <c r="BB252" s="790"/>
      <c r="BC252" s="790"/>
      <c r="BD252" s="790"/>
      <c r="BE252" s="791"/>
      <c r="BF252" s="475"/>
      <c r="BH252" s="519"/>
      <c r="BI252" s="519"/>
    </row>
    <row r="253" spans="1:61" ht="44.25" customHeight="1">
      <c r="A253" s="856"/>
      <c r="B253" s="857"/>
      <c r="C253" s="858"/>
      <c r="D253" s="877"/>
      <c r="E253" s="878"/>
      <c r="F253" s="878"/>
      <c r="G253" s="878"/>
      <c r="H253" s="878"/>
      <c r="I253" s="878"/>
      <c r="J253" s="878"/>
      <c r="K253" s="878"/>
      <c r="L253" s="878"/>
      <c r="M253" s="878"/>
      <c r="N253" s="878"/>
      <c r="O253" s="878"/>
      <c r="P253" s="878"/>
      <c r="Q253" s="878"/>
      <c r="R253" s="878"/>
      <c r="S253" s="878"/>
      <c r="T253" s="878"/>
      <c r="U253" s="878"/>
      <c r="V253" s="878"/>
      <c r="W253" s="878"/>
      <c r="X253" s="879"/>
      <c r="Y253" s="786"/>
      <c r="Z253" s="787"/>
      <c r="AA253" s="787"/>
      <c r="AB253" s="787"/>
      <c r="AC253" s="787"/>
      <c r="AD253" s="787"/>
      <c r="AE253" s="787"/>
      <c r="AF253" s="787"/>
      <c r="AG253" s="787"/>
      <c r="AH253" s="787"/>
      <c r="AI253" s="787"/>
      <c r="AJ253" s="788"/>
      <c r="AK253" s="789"/>
      <c r="AL253" s="790"/>
      <c r="AM253" s="790"/>
      <c r="AN253" s="790"/>
      <c r="AO253" s="790"/>
      <c r="AP253" s="790"/>
      <c r="AQ253" s="791"/>
      <c r="AR253" s="789"/>
      <c r="AS253" s="790"/>
      <c r="AT253" s="790"/>
      <c r="AU253" s="790"/>
      <c r="AV253" s="790"/>
      <c r="AW253" s="790"/>
      <c r="AX253" s="791"/>
      <c r="AY253" s="789"/>
      <c r="AZ253" s="790"/>
      <c r="BA253" s="790"/>
      <c r="BB253" s="790"/>
      <c r="BC253" s="790"/>
      <c r="BD253" s="790"/>
      <c r="BE253" s="791"/>
      <c r="BF253" s="475"/>
      <c r="BH253" s="519"/>
      <c r="BI253" s="519"/>
    </row>
    <row r="254" spans="1:61">
      <c r="A254" s="856"/>
      <c r="B254" s="857"/>
      <c r="C254" s="858"/>
      <c r="D254" s="877"/>
      <c r="E254" s="878"/>
      <c r="F254" s="878"/>
      <c r="G254" s="878"/>
      <c r="H254" s="878"/>
      <c r="I254" s="878"/>
      <c r="J254" s="878"/>
      <c r="K254" s="878"/>
      <c r="L254" s="878"/>
      <c r="M254" s="878"/>
      <c r="N254" s="878"/>
      <c r="O254" s="878"/>
      <c r="P254" s="878"/>
      <c r="Q254" s="878"/>
      <c r="R254" s="878"/>
      <c r="S254" s="878"/>
      <c r="T254" s="878"/>
      <c r="U254" s="878"/>
      <c r="V254" s="878"/>
      <c r="W254" s="878"/>
      <c r="X254" s="879"/>
      <c r="Y254" s="795"/>
      <c r="Z254" s="796"/>
      <c r="AA254" s="796"/>
      <c r="AB254" s="796"/>
      <c r="AC254" s="796"/>
      <c r="AD254" s="796"/>
      <c r="AE254" s="796"/>
      <c r="AF254" s="796"/>
      <c r="AG254" s="796"/>
      <c r="AH254" s="796"/>
      <c r="AI254" s="796"/>
      <c r="AJ254" s="797"/>
      <c r="AK254" s="1108"/>
      <c r="AL254" s="1109"/>
      <c r="AM254" s="1109"/>
      <c r="AN254" s="1109"/>
      <c r="AO254" s="1109"/>
      <c r="AP254" s="1109"/>
      <c r="AQ254" s="1110"/>
      <c r="AR254" s="1108"/>
      <c r="AS254" s="1109"/>
      <c r="AT254" s="1109"/>
      <c r="AU254" s="1109"/>
      <c r="AV254" s="1109"/>
      <c r="AW254" s="1109"/>
      <c r="AX254" s="1110"/>
      <c r="AY254" s="792"/>
      <c r="AZ254" s="793"/>
      <c r="BA254" s="793"/>
      <c r="BB254" s="793"/>
      <c r="BC254" s="793"/>
      <c r="BD254" s="793"/>
      <c r="BE254" s="794"/>
      <c r="BF254" s="475"/>
      <c r="BH254" s="519"/>
      <c r="BI254" s="519"/>
    </row>
    <row r="255" spans="1:61" ht="12.75" customHeight="1">
      <c r="A255" s="856"/>
      <c r="B255" s="857"/>
      <c r="C255" s="858"/>
      <c r="D255" s="877"/>
      <c r="E255" s="878"/>
      <c r="F255" s="878"/>
      <c r="G255" s="878"/>
      <c r="H255" s="878"/>
      <c r="I255" s="878"/>
      <c r="J255" s="878"/>
      <c r="K255" s="878"/>
      <c r="L255" s="878"/>
      <c r="M255" s="878"/>
      <c r="N255" s="878"/>
      <c r="O255" s="878"/>
      <c r="P255" s="878"/>
      <c r="Q255" s="878"/>
      <c r="R255" s="878"/>
      <c r="S255" s="878"/>
      <c r="T255" s="878"/>
      <c r="U255" s="878"/>
      <c r="V255" s="878"/>
      <c r="W255" s="878"/>
      <c r="X255" s="879"/>
      <c r="Y255" s="773" t="str">
        <f>IF(AND(AK255="",AR255="",AY255=""),IF(FIO="","",0),"")</f>
        <v/>
      </c>
      <c r="Z255" s="774"/>
      <c r="AA255" s="774"/>
      <c r="AB255" s="774"/>
      <c r="AC255" s="774"/>
      <c r="AD255" s="774"/>
      <c r="AE255" s="774"/>
      <c r="AF255" s="774"/>
      <c r="AG255" s="774"/>
      <c r="AH255" s="774"/>
      <c r="AI255" s="774"/>
      <c r="AJ255" s="775"/>
      <c r="AK255" s="801"/>
      <c r="AL255" s="802"/>
      <c r="AM255" s="802"/>
      <c r="AN255" s="802"/>
      <c r="AO255" s="802"/>
      <c r="AP255" s="802"/>
      <c r="AQ255" s="803"/>
      <c r="AR255" s="801"/>
      <c r="AS255" s="802"/>
      <c r="AT255" s="802"/>
      <c r="AU255" s="802"/>
      <c r="AV255" s="802"/>
      <c r="AW255" s="802"/>
      <c r="AX255" s="803"/>
      <c r="AY255" s="771"/>
      <c r="AZ255" s="771"/>
      <c r="BA255" s="771"/>
      <c r="BB255" s="771"/>
      <c r="BC255" s="771"/>
      <c r="BD255" s="771"/>
      <c r="BE255" s="771"/>
      <c r="BF255" s="475"/>
      <c r="BG255" s="496">
        <f>SUM(Y255:BE256)</f>
        <v>0</v>
      </c>
      <c r="BH255" s="521">
        <v>210</v>
      </c>
      <c r="BI255" s="521"/>
    </row>
    <row r="256" spans="1:61" ht="12.75" customHeight="1">
      <c r="A256" s="859"/>
      <c r="B256" s="860"/>
      <c r="C256" s="861"/>
      <c r="D256" s="880"/>
      <c r="E256" s="881"/>
      <c r="F256" s="881"/>
      <c r="G256" s="881"/>
      <c r="H256" s="881"/>
      <c r="I256" s="881"/>
      <c r="J256" s="881"/>
      <c r="K256" s="881"/>
      <c r="L256" s="881"/>
      <c r="M256" s="881"/>
      <c r="N256" s="881"/>
      <c r="O256" s="881"/>
      <c r="P256" s="881"/>
      <c r="Q256" s="881"/>
      <c r="R256" s="881"/>
      <c r="S256" s="881"/>
      <c r="T256" s="881"/>
      <c r="U256" s="881"/>
      <c r="V256" s="881"/>
      <c r="W256" s="881"/>
      <c r="X256" s="882"/>
      <c r="Y256" s="776"/>
      <c r="Z256" s="777"/>
      <c r="AA256" s="777"/>
      <c r="AB256" s="777"/>
      <c r="AC256" s="777"/>
      <c r="AD256" s="777"/>
      <c r="AE256" s="777"/>
      <c r="AF256" s="777"/>
      <c r="AG256" s="777"/>
      <c r="AH256" s="777"/>
      <c r="AI256" s="777"/>
      <c r="AJ256" s="778"/>
      <c r="AK256" s="804"/>
      <c r="AL256" s="805"/>
      <c r="AM256" s="805"/>
      <c r="AN256" s="805"/>
      <c r="AO256" s="805"/>
      <c r="AP256" s="805"/>
      <c r="AQ256" s="806"/>
      <c r="AR256" s="804"/>
      <c r="AS256" s="805"/>
      <c r="AT256" s="805"/>
      <c r="AU256" s="805"/>
      <c r="AV256" s="805"/>
      <c r="AW256" s="805"/>
      <c r="AX256" s="806"/>
      <c r="AY256" s="771"/>
      <c r="AZ256" s="771"/>
      <c r="BA256" s="771"/>
      <c r="BB256" s="771"/>
      <c r="BC256" s="771"/>
      <c r="BD256" s="771"/>
      <c r="BE256" s="771"/>
      <c r="BF256" s="475"/>
      <c r="BG256" s="519"/>
      <c r="BH256" s="519"/>
      <c r="BI256" s="519"/>
    </row>
    <row r="257" spans="1:62" ht="12.75" hidden="1" customHeight="1">
      <c r="A257" s="816" t="s">
        <v>379</v>
      </c>
      <c r="B257" s="817"/>
      <c r="C257" s="818"/>
      <c r="D257" s="825" t="s">
        <v>349</v>
      </c>
      <c r="E257" s="826"/>
      <c r="F257" s="826"/>
      <c r="G257" s="826"/>
      <c r="H257" s="826"/>
      <c r="I257" s="826"/>
      <c r="J257" s="826"/>
      <c r="K257" s="826"/>
      <c r="L257" s="826"/>
      <c r="M257" s="826"/>
      <c r="N257" s="826"/>
      <c r="O257" s="826"/>
      <c r="P257" s="826"/>
      <c r="Q257" s="826"/>
      <c r="R257" s="826"/>
      <c r="S257" s="826"/>
      <c r="T257" s="826"/>
      <c r="U257" s="826"/>
      <c r="V257" s="826"/>
      <c r="W257" s="826"/>
      <c r="X257" s="890"/>
      <c r="Y257" s="833" t="s">
        <v>527</v>
      </c>
      <c r="Z257" s="834"/>
      <c r="AA257" s="834"/>
      <c r="AB257" s="834"/>
      <c r="AC257" s="834"/>
      <c r="AD257" s="834"/>
      <c r="AE257" s="834"/>
      <c r="AF257" s="834"/>
      <c r="AG257" s="834"/>
      <c r="AH257" s="834"/>
      <c r="AI257" s="834"/>
      <c r="AJ257" s="834"/>
      <c r="AK257" s="834"/>
      <c r="AL257" s="834"/>
      <c r="AM257" s="834"/>
      <c r="AN257" s="834"/>
      <c r="AO257" s="834"/>
      <c r="AP257" s="834"/>
      <c r="AQ257" s="834"/>
      <c r="AR257" s="834"/>
      <c r="AS257" s="834"/>
      <c r="AT257" s="834"/>
      <c r="AU257" s="834"/>
      <c r="AV257" s="834"/>
      <c r="AW257" s="834"/>
      <c r="AX257" s="834"/>
      <c r="AY257" s="834"/>
      <c r="AZ257" s="834"/>
      <c r="BA257" s="834"/>
      <c r="BB257" s="834"/>
      <c r="BC257" s="834"/>
      <c r="BD257" s="834"/>
      <c r="BE257" s="835"/>
      <c r="BF257" s="475"/>
      <c r="BG257" s="519"/>
      <c r="BH257" s="519"/>
      <c r="BI257" s="519"/>
      <c r="BJ257" s="483"/>
    </row>
    <row r="258" spans="1:62" ht="12.75" hidden="1" customHeight="1">
      <c r="A258" s="819"/>
      <c r="B258" s="820"/>
      <c r="C258" s="821"/>
      <c r="D258" s="827"/>
      <c r="E258" s="828"/>
      <c r="F258" s="828"/>
      <c r="G258" s="828"/>
      <c r="H258" s="828"/>
      <c r="I258" s="828"/>
      <c r="J258" s="828"/>
      <c r="K258" s="828"/>
      <c r="L258" s="828"/>
      <c r="M258" s="828"/>
      <c r="N258" s="828"/>
      <c r="O258" s="828"/>
      <c r="P258" s="828"/>
      <c r="Q258" s="828"/>
      <c r="R258" s="828"/>
      <c r="S258" s="828"/>
      <c r="T258" s="828"/>
      <c r="U258" s="828"/>
      <c r="V258" s="828"/>
      <c r="W258" s="828"/>
      <c r="X258" s="891"/>
      <c r="Y258" s="836" t="s">
        <v>350</v>
      </c>
      <c r="Z258" s="837"/>
      <c r="AA258" s="837"/>
      <c r="AB258" s="837"/>
      <c r="AC258" s="837"/>
      <c r="AD258" s="837"/>
      <c r="AE258" s="837"/>
      <c r="AF258" s="837"/>
      <c r="AG258" s="837"/>
      <c r="AH258" s="837"/>
      <c r="AI258" s="837"/>
      <c r="AJ258" s="837"/>
      <c r="AK258" s="837"/>
      <c r="AL258" s="837"/>
      <c r="AM258" s="837"/>
      <c r="AN258" s="837"/>
      <c r="AO258" s="837"/>
      <c r="AP258" s="837"/>
      <c r="AQ258" s="837"/>
      <c r="AR258" s="837"/>
      <c r="AS258" s="837"/>
      <c r="AT258" s="837"/>
      <c r="AU258" s="837"/>
      <c r="AV258" s="837"/>
      <c r="AW258" s="837"/>
      <c r="AX258" s="837"/>
      <c r="AY258" s="837"/>
      <c r="AZ258" s="837"/>
      <c r="BA258" s="837"/>
      <c r="BB258" s="837"/>
      <c r="BC258" s="837"/>
      <c r="BD258" s="837"/>
      <c r="BE258" s="838"/>
      <c r="BF258" s="475"/>
      <c r="BG258" s="519"/>
      <c r="BH258" s="519"/>
      <c r="BI258" s="519"/>
      <c r="BJ258" s="483"/>
    </row>
    <row r="259" spans="1:62" ht="12.75" hidden="1" customHeight="1">
      <c r="A259" s="822"/>
      <c r="B259" s="823"/>
      <c r="C259" s="824"/>
      <c r="D259" s="829"/>
      <c r="E259" s="830"/>
      <c r="F259" s="830"/>
      <c r="G259" s="830"/>
      <c r="H259" s="830"/>
      <c r="I259" s="830"/>
      <c r="J259" s="830"/>
      <c r="K259" s="830"/>
      <c r="L259" s="830"/>
      <c r="M259" s="830"/>
      <c r="N259" s="830"/>
      <c r="O259" s="830"/>
      <c r="P259" s="830"/>
      <c r="Q259" s="830"/>
      <c r="R259" s="830"/>
      <c r="S259" s="830"/>
      <c r="T259" s="830"/>
      <c r="U259" s="830"/>
      <c r="V259" s="830"/>
      <c r="W259" s="830"/>
      <c r="X259" s="892"/>
      <c r="Y259" s="839">
        <v>0</v>
      </c>
      <c r="Z259" s="840"/>
      <c r="AA259" s="840"/>
      <c r="AB259" s="840"/>
      <c r="AC259" s="841"/>
      <c r="AD259" s="839">
        <v>10</v>
      </c>
      <c r="AE259" s="840"/>
      <c r="AF259" s="840"/>
      <c r="AG259" s="840"/>
      <c r="AH259" s="840"/>
      <c r="AI259" s="840"/>
      <c r="AJ259" s="841"/>
      <c r="AK259" s="839">
        <v>20</v>
      </c>
      <c r="AL259" s="840"/>
      <c r="AM259" s="840"/>
      <c r="AN259" s="840"/>
      <c r="AO259" s="840"/>
      <c r="AP259" s="840"/>
      <c r="AQ259" s="841"/>
      <c r="AR259" s="839">
        <v>20</v>
      </c>
      <c r="AS259" s="840"/>
      <c r="AT259" s="840"/>
      <c r="AU259" s="840"/>
      <c r="AV259" s="840"/>
      <c r="AW259" s="840"/>
      <c r="AX259" s="841"/>
      <c r="AY259" s="839" t="s">
        <v>471</v>
      </c>
      <c r="AZ259" s="840"/>
      <c r="BA259" s="840"/>
      <c r="BB259" s="840"/>
      <c r="BC259" s="840"/>
      <c r="BD259" s="840"/>
      <c r="BE259" s="841"/>
      <c r="BF259" s="475"/>
      <c r="BH259" s="519"/>
      <c r="BI259" s="519"/>
    </row>
    <row r="260" spans="1:62" ht="12.75" hidden="1" customHeight="1">
      <c r="A260" s="853" t="s">
        <v>197</v>
      </c>
      <c r="B260" s="854"/>
      <c r="C260" s="855"/>
      <c r="D260" s="752" t="s">
        <v>518</v>
      </c>
      <c r="E260" s="753"/>
      <c r="F260" s="753"/>
      <c r="G260" s="753"/>
      <c r="H260" s="753"/>
      <c r="I260" s="753"/>
      <c r="J260" s="753"/>
      <c r="K260" s="753"/>
      <c r="L260" s="753"/>
      <c r="M260" s="753"/>
      <c r="N260" s="753"/>
      <c r="O260" s="753"/>
      <c r="P260" s="753"/>
      <c r="Q260" s="753"/>
      <c r="R260" s="753"/>
      <c r="S260" s="753"/>
      <c r="T260" s="753"/>
      <c r="U260" s="753"/>
      <c r="V260" s="753"/>
      <c r="W260" s="753"/>
      <c r="X260" s="754"/>
      <c r="Y260" s="783" t="s">
        <v>225</v>
      </c>
      <c r="Z260" s="784"/>
      <c r="AA260" s="784"/>
      <c r="AB260" s="784"/>
      <c r="AC260" s="785"/>
      <c r="AD260" s="783" t="s">
        <v>198</v>
      </c>
      <c r="AE260" s="784"/>
      <c r="AF260" s="784"/>
      <c r="AG260" s="784"/>
      <c r="AH260" s="784"/>
      <c r="AI260" s="784"/>
      <c r="AJ260" s="785"/>
      <c r="AK260" s="783" t="s">
        <v>224</v>
      </c>
      <c r="AL260" s="784"/>
      <c r="AM260" s="784"/>
      <c r="AN260" s="784"/>
      <c r="AO260" s="784"/>
      <c r="AP260" s="784"/>
      <c r="AQ260" s="785"/>
      <c r="AR260" s="783" t="s">
        <v>288</v>
      </c>
      <c r="AS260" s="784"/>
      <c r="AT260" s="784"/>
      <c r="AU260" s="784"/>
      <c r="AV260" s="784"/>
      <c r="AW260" s="784"/>
      <c r="AX260" s="785"/>
      <c r="AY260" s="783" t="s">
        <v>410</v>
      </c>
      <c r="AZ260" s="784"/>
      <c r="BA260" s="784"/>
      <c r="BB260" s="784"/>
      <c r="BC260" s="784"/>
      <c r="BD260" s="784"/>
      <c r="BE260" s="785"/>
      <c r="BF260" s="475"/>
      <c r="BH260" s="519"/>
      <c r="BI260" s="519"/>
    </row>
    <row r="261" spans="1:62" hidden="1">
      <c r="A261" s="856"/>
      <c r="B261" s="857"/>
      <c r="C261" s="858"/>
      <c r="D261" s="755"/>
      <c r="E261" s="756"/>
      <c r="F261" s="756"/>
      <c r="G261" s="756"/>
      <c r="H261" s="756"/>
      <c r="I261" s="756"/>
      <c r="J261" s="756"/>
      <c r="K261" s="756"/>
      <c r="L261" s="756"/>
      <c r="M261" s="756"/>
      <c r="N261" s="756"/>
      <c r="O261" s="756"/>
      <c r="P261" s="756"/>
      <c r="Q261" s="756"/>
      <c r="R261" s="756"/>
      <c r="S261" s="756"/>
      <c r="T261" s="756"/>
      <c r="U261" s="756"/>
      <c r="V261" s="756"/>
      <c r="W261" s="756"/>
      <c r="X261" s="757"/>
      <c r="Y261" s="786"/>
      <c r="Z261" s="787"/>
      <c r="AA261" s="787"/>
      <c r="AB261" s="787"/>
      <c r="AC261" s="788"/>
      <c r="AD261" s="786"/>
      <c r="AE261" s="787"/>
      <c r="AF261" s="787"/>
      <c r="AG261" s="787"/>
      <c r="AH261" s="787"/>
      <c r="AI261" s="787"/>
      <c r="AJ261" s="788"/>
      <c r="AK261" s="786"/>
      <c r="AL261" s="787"/>
      <c r="AM261" s="787"/>
      <c r="AN261" s="787"/>
      <c r="AO261" s="787"/>
      <c r="AP261" s="787"/>
      <c r="AQ261" s="788"/>
      <c r="AR261" s="786"/>
      <c r="AS261" s="787"/>
      <c r="AT261" s="787"/>
      <c r="AU261" s="787"/>
      <c r="AV261" s="787"/>
      <c r="AW261" s="787"/>
      <c r="AX261" s="788"/>
      <c r="AY261" s="786"/>
      <c r="AZ261" s="787"/>
      <c r="BA261" s="787"/>
      <c r="BB261" s="787"/>
      <c r="BC261" s="787"/>
      <c r="BD261" s="787"/>
      <c r="BE261" s="788"/>
      <c r="BF261" s="475"/>
      <c r="BH261" s="519"/>
      <c r="BI261" s="519"/>
    </row>
    <row r="262" spans="1:62" ht="12.75" hidden="1" customHeight="1">
      <c r="A262" s="856"/>
      <c r="B262" s="857"/>
      <c r="C262" s="858"/>
      <c r="D262" s="755"/>
      <c r="E262" s="756"/>
      <c r="F262" s="756"/>
      <c r="G262" s="756"/>
      <c r="H262" s="756"/>
      <c r="I262" s="756"/>
      <c r="J262" s="756"/>
      <c r="K262" s="756"/>
      <c r="L262" s="756"/>
      <c r="M262" s="756"/>
      <c r="N262" s="756"/>
      <c r="O262" s="756"/>
      <c r="P262" s="756"/>
      <c r="Q262" s="756"/>
      <c r="R262" s="756"/>
      <c r="S262" s="756"/>
      <c r="T262" s="756"/>
      <c r="U262" s="756"/>
      <c r="V262" s="756"/>
      <c r="W262" s="756"/>
      <c r="X262" s="757"/>
      <c r="Y262" s="786"/>
      <c r="Z262" s="787"/>
      <c r="AA262" s="787"/>
      <c r="AB262" s="787"/>
      <c r="AC262" s="788"/>
      <c r="AD262" s="786"/>
      <c r="AE262" s="787"/>
      <c r="AF262" s="787"/>
      <c r="AG262" s="787"/>
      <c r="AH262" s="787"/>
      <c r="AI262" s="787"/>
      <c r="AJ262" s="788"/>
      <c r="AK262" s="786"/>
      <c r="AL262" s="787"/>
      <c r="AM262" s="787"/>
      <c r="AN262" s="787"/>
      <c r="AO262" s="787"/>
      <c r="AP262" s="787"/>
      <c r="AQ262" s="788"/>
      <c r="AR262" s="786"/>
      <c r="AS262" s="787"/>
      <c r="AT262" s="787"/>
      <c r="AU262" s="787"/>
      <c r="AV262" s="787"/>
      <c r="AW262" s="787"/>
      <c r="AX262" s="788"/>
      <c r="AY262" s="786"/>
      <c r="AZ262" s="787"/>
      <c r="BA262" s="787"/>
      <c r="BB262" s="787"/>
      <c r="BC262" s="787"/>
      <c r="BD262" s="787"/>
      <c r="BE262" s="788"/>
      <c r="BF262" s="475"/>
      <c r="BH262" s="519"/>
      <c r="BI262" s="519"/>
    </row>
    <row r="263" spans="1:62" ht="12.75" hidden="1" customHeight="1">
      <c r="A263" s="856"/>
      <c r="B263" s="857"/>
      <c r="C263" s="858"/>
      <c r="D263" s="755"/>
      <c r="E263" s="756"/>
      <c r="F263" s="756"/>
      <c r="G263" s="756"/>
      <c r="H263" s="756"/>
      <c r="I263" s="756"/>
      <c r="J263" s="756"/>
      <c r="K263" s="756"/>
      <c r="L263" s="756"/>
      <c r="M263" s="756"/>
      <c r="N263" s="756"/>
      <c r="O263" s="756"/>
      <c r="P263" s="756"/>
      <c r="Q263" s="756"/>
      <c r="R263" s="756"/>
      <c r="S263" s="756"/>
      <c r="T263" s="756"/>
      <c r="U263" s="756"/>
      <c r="V263" s="756"/>
      <c r="W263" s="756"/>
      <c r="X263" s="757"/>
      <c r="Y263" s="786"/>
      <c r="Z263" s="787"/>
      <c r="AA263" s="787"/>
      <c r="AB263" s="787"/>
      <c r="AC263" s="788"/>
      <c r="AD263" s="786"/>
      <c r="AE263" s="787"/>
      <c r="AF263" s="787"/>
      <c r="AG263" s="787"/>
      <c r="AH263" s="787"/>
      <c r="AI263" s="787"/>
      <c r="AJ263" s="788"/>
      <c r="AK263" s="786"/>
      <c r="AL263" s="787"/>
      <c r="AM263" s="787"/>
      <c r="AN263" s="787"/>
      <c r="AO263" s="787"/>
      <c r="AP263" s="787"/>
      <c r="AQ263" s="788"/>
      <c r="AR263" s="786"/>
      <c r="AS263" s="787"/>
      <c r="AT263" s="787"/>
      <c r="AU263" s="787"/>
      <c r="AV263" s="787"/>
      <c r="AW263" s="787"/>
      <c r="AX263" s="788"/>
      <c r="AY263" s="786"/>
      <c r="AZ263" s="787"/>
      <c r="BA263" s="787"/>
      <c r="BB263" s="787"/>
      <c r="BC263" s="787"/>
      <c r="BD263" s="787"/>
      <c r="BE263" s="788"/>
      <c r="BF263" s="475"/>
      <c r="BH263" s="519"/>
      <c r="BI263" s="519"/>
    </row>
    <row r="264" spans="1:62" ht="12.75" hidden="1" customHeight="1">
      <c r="A264" s="856"/>
      <c r="B264" s="857"/>
      <c r="C264" s="858"/>
      <c r="D264" s="877" t="s">
        <v>621</v>
      </c>
      <c r="E264" s="878"/>
      <c r="F264" s="878"/>
      <c r="G264" s="878"/>
      <c r="H264" s="878"/>
      <c r="I264" s="878"/>
      <c r="J264" s="878"/>
      <c r="K264" s="878"/>
      <c r="L264" s="878"/>
      <c r="M264" s="878"/>
      <c r="N264" s="878"/>
      <c r="O264" s="878"/>
      <c r="P264" s="878"/>
      <c r="Q264" s="878"/>
      <c r="R264" s="878"/>
      <c r="S264" s="878"/>
      <c r="T264" s="878"/>
      <c r="U264" s="878"/>
      <c r="V264" s="878"/>
      <c r="W264" s="878"/>
      <c r="X264" s="879"/>
      <c r="Y264" s="786"/>
      <c r="Z264" s="787"/>
      <c r="AA264" s="787"/>
      <c r="AB264" s="787"/>
      <c r="AC264" s="788"/>
      <c r="AD264" s="786"/>
      <c r="AE264" s="787"/>
      <c r="AF264" s="787"/>
      <c r="AG264" s="787"/>
      <c r="AH264" s="787"/>
      <c r="AI264" s="787"/>
      <c r="AJ264" s="788"/>
      <c r="AK264" s="786"/>
      <c r="AL264" s="787"/>
      <c r="AM264" s="787"/>
      <c r="AN264" s="787"/>
      <c r="AO264" s="787"/>
      <c r="AP264" s="787"/>
      <c r="AQ264" s="788"/>
      <c r="AR264" s="786"/>
      <c r="AS264" s="787"/>
      <c r="AT264" s="787"/>
      <c r="AU264" s="787"/>
      <c r="AV264" s="787"/>
      <c r="AW264" s="787"/>
      <c r="AX264" s="788"/>
      <c r="AY264" s="786"/>
      <c r="AZ264" s="787"/>
      <c r="BA264" s="787"/>
      <c r="BB264" s="787"/>
      <c r="BC264" s="787"/>
      <c r="BD264" s="787"/>
      <c r="BE264" s="788"/>
      <c r="BF264" s="475"/>
      <c r="BH264" s="519"/>
      <c r="BI264" s="519"/>
    </row>
    <row r="265" spans="1:62" hidden="1">
      <c r="A265" s="856"/>
      <c r="B265" s="857"/>
      <c r="C265" s="858"/>
      <c r="D265" s="877"/>
      <c r="E265" s="878"/>
      <c r="F265" s="878"/>
      <c r="G265" s="878"/>
      <c r="H265" s="878"/>
      <c r="I265" s="878"/>
      <c r="J265" s="878"/>
      <c r="K265" s="878"/>
      <c r="L265" s="878"/>
      <c r="M265" s="878"/>
      <c r="N265" s="878"/>
      <c r="O265" s="878"/>
      <c r="P265" s="878"/>
      <c r="Q265" s="878"/>
      <c r="R265" s="878"/>
      <c r="S265" s="878"/>
      <c r="T265" s="878"/>
      <c r="U265" s="878"/>
      <c r="V265" s="878"/>
      <c r="W265" s="878"/>
      <c r="X265" s="879"/>
      <c r="Y265" s="786"/>
      <c r="Z265" s="787"/>
      <c r="AA265" s="787"/>
      <c r="AB265" s="787"/>
      <c r="AC265" s="788"/>
      <c r="AD265" s="786"/>
      <c r="AE265" s="787"/>
      <c r="AF265" s="787"/>
      <c r="AG265" s="787"/>
      <c r="AH265" s="787"/>
      <c r="AI265" s="787"/>
      <c r="AJ265" s="788"/>
      <c r="AK265" s="786"/>
      <c r="AL265" s="787"/>
      <c r="AM265" s="787"/>
      <c r="AN265" s="787"/>
      <c r="AO265" s="787"/>
      <c r="AP265" s="787"/>
      <c r="AQ265" s="788"/>
      <c r="AR265" s="786"/>
      <c r="AS265" s="787"/>
      <c r="AT265" s="787"/>
      <c r="AU265" s="787"/>
      <c r="AV265" s="787"/>
      <c r="AW265" s="787"/>
      <c r="AX265" s="788"/>
      <c r="AY265" s="786"/>
      <c r="AZ265" s="787"/>
      <c r="BA265" s="787"/>
      <c r="BB265" s="787"/>
      <c r="BC265" s="787"/>
      <c r="BD265" s="787"/>
      <c r="BE265" s="788"/>
      <c r="BF265" s="475"/>
      <c r="BH265" s="519"/>
      <c r="BI265" s="519"/>
    </row>
    <row r="266" spans="1:62" ht="9" hidden="1" customHeight="1">
      <c r="A266" s="856"/>
      <c r="B266" s="857"/>
      <c r="C266" s="858"/>
      <c r="D266" s="877"/>
      <c r="E266" s="878"/>
      <c r="F266" s="878"/>
      <c r="G266" s="878"/>
      <c r="H266" s="878"/>
      <c r="I266" s="878"/>
      <c r="J266" s="878"/>
      <c r="K266" s="878"/>
      <c r="L266" s="878"/>
      <c r="M266" s="878"/>
      <c r="N266" s="878"/>
      <c r="O266" s="878"/>
      <c r="P266" s="878"/>
      <c r="Q266" s="878"/>
      <c r="R266" s="878"/>
      <c r="S266" s="878"/>
      <c r="T266" s="878"/>
      <c r="U266" s="878"/>
      <c r="V266" s="878"/>
      <c r="W266" s="878"/>
      <c r="X266" s="879"/>
      <c r="Y266" s="795"/>
      <c r="Z266" s="796"/>
      <c r="AA266" s="796"/>
      <c r="AB266" s="796"/>
      <c r="AC266" s="797"/>
      <c r="AD266" s="795"/>
      <c r="AE266" s="796"/>
      <c r="AF266" s="796"/>
      <c r="AG266" s="796"/>
      <c r="AH266" s="796"/>
      <c r="AI266" s="796"/>
      <c r="AJ266" s="797"/>
      <c r="AK266" s="795"/>
      <c r="AL266" s="796"/>
      <c r="AM266" s="796"/>
      <c r="AN266" s="796"/>
      <c r="AO266" s="796"/>
      <c r="AP266" s="796"/>
      <c r="AQ266" s="797"/>
      <c r="AR266" s="795"/>
      <c r="AS266" s="796"/>
      <c r="AT266" s="796"/>
      <c r="AU266" s="796"/>
      <c r="AV266" s="796"/>
      <c r="AW266" s="796"/>
      <c r="AX266" s="797"/>
      <c r="AY266" s="795"/>
      <c r="AZ266" s="796"/>
      <c r="BA266" s="796"/>
      <c r="BB266" s="796"/>
      <c r="BC266" s="796"/>
      <c r="BD266" s="796"/>
      <c r="BE266" s="797"/>
      <c r="BF266" s="475"/>
      <c r="BH266" s="519"/>
      <c r="BI266" s="519"/>
    </row>
    <row r="267" spans="1:62" ht="12.75" hidden="1" customHeight="1">
      <c r="A267" s="856"/>
      <c r="B267" s="857"/>
      <c r="C267" s="858"/>
      <c r="D267" s="877"/>
      <c r="E267" s="878"/>
      <c r="F267" s="878"/>
      <c r="G267" s="878"/>
      <c r="H267" s="878"/>
      <c r="I267" s="878"/>
      <c r="J267" s="878"/>
      <c r="K267" s="878"/>
      <c r="L267" s="878"/>
      <c r="M267" s="878"/>
      <c r="N267" s="878"/>
      <c r="O267" s="878"/>
      <c r="P267" s="878"/>
      <c r="Q267" s="878"/>
      <c r="R267" s="878"/>
      <c r="S267" s="878"/>
      <c r="T267" s="878"/>
      <c r="U267" s="878"/>
      <c r="V267" s="878"/>
      <c r="W267" s="878"/>
      <c r="X267" s="879"/>
      <c r="Y267" s="1121" t="str">
        <f>IF(AND(AD267="",AK267="",AR267="",AY267=""),IF(FIO="","",0),"")</f>
        <v/>
      </c>
      <c r="Z267" s="1121"/>
      <c r="AA267" s="1121"/>
      <c r="AB267" s="1121"/>
      <c r="AC267" s="1121"/>
      <c r="AD267" s="988"/>
      <c r="AE267" s="989"/>
      <c r="AF267" s="989"/>
      <c r="AG267" s="989"/>
      <c r="AH267" s="989"/>
      <c r="AI267" s="989"/>
      <c r="AJ267" s="990"/>
      <c r="AK267" s="988"/>
      <c r="AL267" s="989"/>
      <c r="AM267" s="989"/>
      <c r="AN267" s="989"/>
      <c r="AO267" s="989"/>
      <c r="AP267" s="989"/>
      <c r="AQ267" s="990"/>
      <c r="AR267" s="988"/>
      <c r="AS267" s="989"/>
      <c r="AT267" s="989"/>
      <c r="AU267" s="989"/>
      <c r="AV267" s="989"/>
      <c r="AW267" s="989"/>
      <c r="AX267" s="990"/>
      <c r="AY267" s="1122"/>
      <c r="AZ267" s="1122"/>
      <c r="BA267" s="1122"/>
      <c r="BB267" s="1122"/>
      <c r="BC267" s="1122"/>
      <c r="BD267" s="1122"/>
      <c r="BE267" s="1122"/>
      <c r="BF267" s="475"/>
      <c r="BG267" s="496">
        <f>SUM(Y267:BE268)</f>
        <v>0</v>
      </c>
      <c r="BH267" s="521">
        <v>250</v>
      </c>
      <c r="BI267" s="521"/>
    </row>
    <row r="268" spans="1:62" ht="12.75" hidden="1" customHeight="1">
      <c r="A268" s="859"/>
      <c r="B268" s="860"/>
      <c r="C268" s="861"/>
      <c r="D268" s="880"/>
      <c r="E268" s="881"/>
      <c r="F268" s="881"/>
      <c r="G268" s="881"/>
      <c r="H268" s="881"/>
      <c r="I268" s="881"/>
      <c r="J268" s="881"/>
      <c r="K268" s="881"/>
      <c r="L268" s="881"/>
      <c r="M268" s="881"/>
      <c r="N268" s="881"/>
      <c r="O268" s="881"/>
      <c r="P268" s="881"/>
      <c r="Q268" s="881"/>
      <c r="R268" s="881"/>
      <c r="S268" s="881"/>
      <c r="T268" s="881"/>
      <c r="U268" s="881"/>
      <c r="V268" s="881"/>
      <c r="W268" s="881"/>
      <c r="X268" s="882"/>
      <c r="Y268" s="1121"/>
      <c r="Z268" s="1121"/>
      <c r="AA268" s="1121"/>
      <c r="AB268" s="1121"/>
      <c r="AC268" s="1121"/>
      <c r="AD268" s="991"/>
      <c r="AE268" s="992"/>
      <c r="AF268" s="992"/>
      <c r="AG268" s="992"/>
      <c r="AH268" s="992"/>
      <c r="AI268" s="992"/>
      <c r="AJ268" s="993"/>
      <c r="AK268" s="991"/>
      <c r="AL268" s="992"/>
      <c r="AM268" s="992"/>
      <c r="AN268" s="992"/>
      <c r="AO268" s="992"/>
      <c r="AP268" s="992"/>
      <c r="AQ268" s="993"/>
      <c r="AR268" s="991"/>
      <c r="AS268" s="992"/>
      <c r="AT268" s="992"/>
      <c r="AU268" s="992"/>
      <c r="AV268" s="992"/>
      <c r="AW268" s="992"/>
      <c r="AX268" s="993"/>
      <c r="AY268" s="1122"/>
      <c r="AZ268" s="1122"/>
      <c r="BA268" s="1122"/>
      <c r="BB268" s="1122"/>
      <c r="BC268" s="1122"/>
      <c r="BD268" s="1122"/>
      <c r="BE268" s="1122"/>
      <c r="BF268" s="475"/>
      <c r="BG268" s="519"/>
      <c r="BH268" s="519"/>
      <c r="BI268" s="519"/>
    </row>
    <row r="269" spans="1:62" ht="12.75" hidden="1" customHeight="1">
      <c r="A269" s="816" t="s">
        <v>379</v>
      </c>
      <c r="B269" s="817"/>
      <c r="C269" s="818"/>
      <c r="D269" s="825" t="s">
        <v>349</v>
      </c>
      <c r="E269" s="826"/>
      <c r="F269" s="826"/>
      <c r="G269" s="826"/>
      <c r="H269" s="826"/>
      <c r="I269" s="826"/>
      <c r="J269" s="826"/>
      <c r="K269" s="826"/>
      <c r="L269" s="826"/>
      <c r="M269" s="826"/>
      <c r="N269" s="826"/>
      <c r="O269" s="826"/>
      <c r="P269" s="826"/>
      <c r="Q269" s="826"/>
      <c r="R269" s="826"/>
      <c r="S269" s="826"/>
      <c r="T269" s="826"/>
      <c r="U269" s="826"/>
      <c r="V269" s="826"/>
      <c r="W269" s="826"/>
      <c r="X269" s="890"/>
      <c r="Y269" s="833" t="s">
        <v>527</v>
      </c>
      <c r="Z269" s="834"/>
      <c r="AA269" s="834"/>
      <c r="AB269" s="834"/>
      <c r="AC269" s="834"/>
      <c r="AD269" s="834"/>
      <c r="AE269" s="834"/>
      <c r="AF269" s="834"/>
      <c r="AG269" s="834"/>
      <c r="AH269" s="834"/>
      <c r="AI269" s="834"/>
      <c r="AJ269" s="834"/>
      <c r="AK269" s="834"/>
      <c r="AL269" s="834"/>
      <c r="AM269" s="834"/>
      <c r="AN269" s="834"/>
      <c r="AO269" s="834"/>
      <c r="AP269" s="834"/>
      <c r="AQ269" s="834"/>
      <c r="AR269" s="834"/>
      <c r="AS269" s="834"/>
      <c r="AT269" s="834"/>
      <c r="AU269" s="834"/>
      <c r="AV269" s="834"/>
      <c r="AW269" s="834"/>
      <c r="AX269" s="834"/>
      <c r="AY269" s="834"/>
      <c r="AZ269" s="834"/>
      <c r="BA269" s="834"/>
      <c r="BB269" s="834"/>
      <c r="BC269" s="834"/>
      <c r="BD269" s="834"/>
      <c r="BE269" s="835"/>
      <c r="BF269" s="475"/>
      <c r="BG269" s="519"/>
      <c r="BH269" s="519"/>
      <c r="BI269" s="519"/>
      <c r="BJ269" s="483"/>
    </row>
    <row r="270" spans="1:62" ht="12.75" hidden="1" customHeight="1">
      <c r="A270" s="819"/>
      <c r="B270" s="820"/>
      <c r="C270" s="821"/>
      <c r="D270" s="827"/>
      <c r="E270" s="828"/>
      <c r="F270" s="828"/>
      <c r="G270" s="828"/>
      <c r="H270" s="828"/>
      <c r="I270" s="828"/>
      <c r="J270" s="828"/>
      <c r="K270" s="828"/>
      <c r="L270" s="828"/>
      <c r="M270" s="828"/>
      <c r="N270" s="828"/>
      <c r="O270" s="828"/>
      <c r="P270" s="828"/>
      <c r="Q270" s="828"/>
      <c r="R270" s="828"/>
      <c r="S270" s="828"/>
      <c r="T270" s="828"/>
      <c r="U270" s="828"/>
      <c r="V270" s="828"/>
      <c r="W270" s="828"/>
      <c r="X270" s="891"/>
      <c r="Y270" s="836" t="s">
        <v>350</v>
      </c>
      <c r="Z270" s="837"/>
      <c r="AA270" s="837"/>
      <c r="AB270" s="837"/>
      <c r="AC270" s="837"/>
      <c r="AD270" s="837"/>
      <c r="AE270" s="837"/>
      <c r="AF270" s="837"/>
      <c r="AG270" s="837"/>
      <c r="AH270" s="837"/>
      <c r="AI270" s="837"/>
      <c r="AJ270" s="837"/>
      <c r="AK270" s="837"/>
      <c r="AL270" s="837"/>
      <c r="AM270" s="837"/>
      <c r="AN270" s="837"/>
      <c r="AO270" s="837"/>
      <c r="AP270" s="837"/>
      <c r="AQ270" s="837"/>
      <c r="AR270" s="837"/>
      <c r="AS270" s="837"/>
      <c r="AT270" s="837"/>
      <c r="AU270" s="837"/>
      <c r="AV270" s="837"/>
      <c r="AW270" s="837"/>
      <c r="AX270" s="837"/>
      <c r="AY270" s="837"/>
      <c r="AZ270" s="837"/>
      <c r="BA270" s="837"/>
      <c r="BB270" s="837"/>
      <c r="BC270" s="837"/>
      <c r="BD270" s="837"/>
      <c r="BE270" s="838"/>
      <c r="BF270" s="475"/>
      <c r="BG270" s="519"/>
      <c r="BH270" s="519"/>
      <c r="BI270" s="519"/>
      <c r="BJ270" s="483"/>
    </row>
    <row r="271" spans="1:62" ht="12.75" hidden="1" customHeight="1">
      <c r="A271" s="822"/>
      <c r="B271" s="823"/>
      <c r="C271" s="824"/>
      <c r="D271" s="829"/>
      <c r="E271" s="830"/>
      <c r="F271" s="830"/>
      <c r="G271" s="830"/>
      <c r="H271" s="830"/>
      <c r="I271" s="830"/>
      <c r="J271" s="830"/>
      <c r="K271" s="830"/>
      <c r="L271" s="830"/>
      <c r="M271" s="830"/>
      <c r="N271" s="830"/>
      <c r="O271" s="830"/>
      <c r="P271" s="830"/>
      <c r="Q271" s="830"/>
      <c r="R271" s="830"/>
      <c r="S271" s="830"/>
      <c r="T271" s="830"/>
      <c r="U271" s="830"/>
      <c r="V271" s="830"/>
      <c r="W271" s="830"/>
      <c r="X271" s="892"/>
      <c r="Y271" s="839">
        <v>0</v>
      </c>
      <c r="Z271" s="840"/>
      <c r="AA271" s="840"/>
      <c r="AB271" s="840"/>
      <c r="AC271" s="841"/>
      <c r="AD271" s="1131" t="s">
        <v>287</v>
      </c>
      <c r="AE271" s="1106"/>
      <c r="AF271" s="1106"/>
      <c r="AG271" s="1106"/>
      <c r="AH271" s="1106"/>
      <c r="AI271" s="1106"/>
      <c r="AJ271" s="1107"/>
      <c r="AK271" s="839" t="s">
        <v>268</v>
      </c>
      <c r="AL271" s="840"/>
      <c r="AM271" s="840"/>
      <c r="AN271" s="840"/>
      <c r="AO271" s="840"/>
      <c r="AP271" s="840"/>
      <c r="AQ271" s="841"/>
      <c r="AR271" s="839" t="s">
        <v>351</v>
      </c>
      <c r="AS271" s="840"/>
      <c r="AT271" s="840"/>
      <c r="AU271" s="840"/>
      <c r="AV271" s="840"/>
      <c r="AW271" s="840"/>
      <c r="AX271" s="841"/>
      <c r="AY271" s="839" t="s">
        <v>269</v>
      </c>
      <c r="AZ271" s="840"/>
      <c r="BA271" s="840"/>
      <c r="BB271" s="840"/>
      <c r="BC271" s="840"/>
      <c r="BD271" s="840"/>
      <c r="BE271" s="841"/>
      <c r="BF271" s="475"/>
      <c r="BH271" s="519"/>
      <c r="BI271" s="519"/>
    </row>
    <row r="272" spans="1:62" ht="12.75" customHeight="1">
      <c r="A272" s="853" t="s">
        <v>197</v>
      </c>
      <c r="B272" s="854"/>
      <c r="C272" s="855"/>
      <c r="D272" s="752" t="s">
        <v>725</v>
      </c>
      <c r="E272" s="753"/>
      <c r="F272" s="753"/>
      <c r="G272" s="753"/>
      <c r="H272" s="753"/>
      <c r="I272" s="753"/>
      <c r="J272" s="753"/>
      <c r="K272" s="753"/>
      <c r="L272" s="753"/>
      <c r="M272" s="753"/>
      <c r="N272" s="753"/>
      <c r="O272" s="753"/>
      <c r="P272" s="753"/>
      <c r="Q272" s="753"/>
      <c r="R272" s="753"/>
      <c r="S272" s="753"/>
      <c r="T272" s="753"/>
      <c r="U272" s="753"/>
      <c r="V272" s="753"/>
      <c r="W272" s="753"/>
      <c r="X272" s="754"/>
      <c r="Y272" s="783" t="s">
        <v>366</v>
      </c>
      <c r="Z272" s="784"/>
      <c r="AA272" s="784"/>
      <c r="AB272" s="784"/>
      <c r="AC272" s="785"/>
      <c r="AD272" s="783" t="s">
        <v>95</v>
      </c>
      <c r="AE272" s="784"/>
      <c r="AF272" s="784"/>
      <c r="AG272" s="784"/>
      <c r="AH272" s="784"/>
      <c r="AI272" s="784"/>
      <c r="AJ272" s="785"/>
      <c r="AK272" s="783" t="s">
        <v>96</v>
      </c>
      <c r="AL272" s="784"/>
      <c r="AM272" s="784"/>
      <c r="AN272" s="784"/>
      <c r="AO272" s="784"/>
      <c r="AP272" s="784"/>
      <c r="AQ272" s="785"/>
      <c r="AR272" s="783" t="s">
        <v>726</v>
      </c>
      <c r="AS272" s="784"/>
      <c r="AT272" s="784"/>
      <c r="AU272" s="784"/>
      <c r="AV272" s="784"/>
      <c r="AW272" s="784"/>
      <c r="AX272" s="784"/>
      <c r="AY272" s="784"/>
      <c r="AZ272" s="784"/>
      <c r="BA272" s="784"/>
      <c r="BB272" s="784"/>
      <c r="BC272" s="784"/>
      <c r="BD272" s="784"/>
      <c r="BE272" s="785"/>
      <c r="BF272" s="475"/>
      <c r="BH272" s="519"/>
      <c r="BI272" s="519"/>
    </row>
    <row r="273" spans="1:61" ht="20.25" customHeight="1">
      <c r="A273" s="856"/>
      <c r="B273" s="857"/>
      <c r="C273" s="858"/>
      <c r="D273" s="755"/>
      <c r="E273" s="756"/>
      <c r="F273" s="756"/>
      <c r="G273" s="756"/>
      <c r="H273" s="756"/>
      <c r="I273" s="756"/>
      <c r="J273" s="756"/>
      <c r="K273" s="756"/>
      <c r="L273" s="756"/>
      <c r="M273" s="756"/>
      <c r="N273" s="756"/>
      <c r="O273" s="756"/>
      <c r="P273" s="756"/>
      <c r="Q273" s="756"/>
      <c r="R273" s="756"/>
      <c r="S273" s="756"/>
      <c r="T273" s="756"/>
      <c r="U273" s="756"/>
      <c r="V273" s="756"/>
      <c r="W273" s="756"/>
      <c r="X273" s="757"/>
      <c r="Y273" s="786"/>
      <c r="Z273" s="787"/>
      <c r="AA273" s="787"/>
      <c r="AB273" s="787"/>
      <c r="AC273" s="788"/>
      <c r="AD273" s="786"/>
      <c r="AE273" s="787"/>
      <c r="AF273" s="787"/>
      <c r="AG273" s="787"/>
      <c r="AH273" s="787"/>
      <c r="AI273" s="787"/>
      <c r="AJ273" s="788"/>
      <c r="AK273" s="786"/>
      <c r="AL273" s="787"/>
      <c r="AM273" s="787"/>
      <c r="AN273" s="787"/>
      <c r="AO273" s="787"/>
      <c r="AP273" s="787"/>
      <c r="AQ273" s="788"/>
      <c r="AR273" s="786"/>
      <c r="AS273" s="787"/>
      <c r="AT273" s="787"/>
      <c r="AU273" s="787"/>
      <c r="AV273" s="787"/>
      <c r="AW273" s="787"/>
      <c r="AX273" s="787"/>
      <c r="AY273" s="787"/>
      <c r="AZ273" s="787"/>
      <c r="BA273" s="787"/>
      <c r="BB273" s="787"/>
      <c r="BC273" s="787"/>
      <c r="BD273" s="787"/>
      <c r="BE273" s="788"/>
      <c r="BF273" s="475"/>
      <c r="BH273" s="519"/>
      <c r="BI273" s="519"/>
    </row>
    <row r="274" spans="1:61" ht="12.75" customHeight="1">
      <c r="A274" s="856"/>
      <c r="B274" s="857"/>
      <c r="C274" s="858"/>
      <c r="D274" s="755"/>
      <c r="E274" s="756"/>
      <c r="F274" s="756"/>
      <c r="G274" s="756"/>
      <c r="H274" s="756"/>
      <c r="I274" s="756"/>
      <c r="J274" s="756"/>
      <c r="K274" s="756"/>
      <c r="L274" s="756"/>
      <c r="M274" s="756"/>
      <c r="N274" s="756"/>
      <c r="O274" s="756"/>
      <c r="P274" s="756"/>
      <c r="Q274" s="756"/>
      <c r="R274" s="756"/>
      <c r="S274" s="756"/>
      <c r="T274" s="756"/>
      <c r="U274" s="756"/>
      <c r="V274" s="756"/>
      <c r="W274" s="756"/>
      <c r="X274" s="757"/>
      <c r="Y274" s="786" t="s">
        <v>744</v>
      </c>
      <c r="Z274" s="787"/>
      <c r="AA274" s="787"/>
      <c r="AB274" s="787"/>
      <c r="AC274" s="788"/>
      <c r="AD274" s="789" t="s">
        <v>276</v>
      </c>
      <c r="AE274" s="790"/>
      <c r="AF274" s="790"/>
      <c r="AG274" s="790"/>
      <c r="AH274" s="790"/>
      <c r="AI274" s="790"/>
      <c r="AJ274" s="790"/>
      <c r="AK274" s="789" t="s">
        <v>278</v>
      </c>
      <c r="AL274" s="790"/>
      <c r="AM274" s="790"/>
      <c r="AN274" s="790"/>
      <c r="AO274" s="790"/>
      <c r="AP274" s="790"/>
      <c r="AQ274" s="791"/>
      <c r="AR274" s="789" t="s">
        <v>285</v>
      </c>
      <c r="AS274" s="790"/>
      <c r="AT274" s="790"/>
      <c r="AU274" s="790"/>
      <c r="AV274" s="790"/>
      <c r="AW274" s="790"/>
      <c r="AX274" s="790"/>
      <c r="AY274" s="790"/>
      <c r="AZ274" s="790"/>
      <c r="BA274" s="790"/>
      <c r="BB274" s="790"/>
      <c r="BC274" s="790"/>
      <c r="BD274" s="790"/>
      <c r="BE274" s="791"/>
      <c r="BF274" s="475"/>
      <c r="BH274" s="519"/>
      <c r="BI274" s="519"/>
    </row>
    <row r="275" spans="1:61" ht="12.75" customHeight="1">
      <c r="A275" s="856"/>
      <c r="B275" s="857"/>
      <c r="C275" s="858"/>
      <c r="D275" s="755"/>
      <c r="E275" s="756"/>
      <c r="F275" s="756"/>
      <c r="G275" s="756"/>
      <c r="H275" s="756"/>
      <c r="I275" s="756"/>
      <c r="J275" s="756"/>
      <c r="K275" s="756"/>
      <c r="L275" s="756"/>
      <c r="M275" s="756"/>
      <c r="N275" s="756"/>
      <c r="O275" s="756"/>
      <c r="P275" s="756"/>
      <c r="Q275" s="756"/>
      <c r="R275" s="756"/>
      <c r="S275" s="756"/>
      <c r="T275" s="756"/>
      <c r="U275" s="756"/>
      <c r="V275" s="756"/>
      <c r="W275" s="756"/>
      <c r="X275" s="757"/>
      <c r="Y275" s="786"/>
      <c r="Z275" s="787"/>
      <c r="AA275" s="787"/>
      <c r="AB275" s="787"/>
      <c r="AC275" s="788"/>
      <c r="AD275" s="789" t="s">
        <v>275</v>
      </c>
      <c r="AE275" s="790"/>
      <c r="AF275" s="790"/>
      <c r="AG275" s="790"/>
      <c r="AH275" s="790"/>
      <c r="AI275" s="790"/>
      <c r="AJ275" s="790"/>
      <c r="AK275" s="789" t="s">
        <v>753</v>
      </c>
      <c r="AL275" s="790"/>
      <c r="AM275" s="790"/>
      <c r="AN275" s="790"/>
      <c r="AO275" s="790"/>
      <c r="AP275" s="790"/>
      <c r="AQ275" s="791"/>
      <c r="AR275" s="789" t="s">
        <v>727</v>
      </c>
      <c r="AS275" s="790"/>
      <c r="AT275" s="790"/>
      <c r="AU275" s="790"/>
      <c r="AV275" s="790"/>
      <c r="AW275" s="790"/>
      <c r="AX275" s="790"/>
      <c r="AY275" s="790"/>
      <c r="AZ275" s="790"/>
      <c r="BA275" s="790"/>
      <c r="BB275" s="790"/>
      <c r="BC275" s="790"/>
      <c r="BD275" s="790"/>
      <c r="BE275" s="791"/>
      <c r="BF275" s="475"/>
      <c r="BH275" s="519"/>
      <c r="BI275" s="519"/>
    </row>
    <row r="276" spans="1:61" ht="12.75" customHeight="1">
      <c r="A276" s="856"/>
      <c r="B276" s="857"/>
      <c r="C276" s="858"/>
      <c r="D276" s="889" t="s">
        <v>828</v>
      </c>
      <c r="E276" s="878"/>
      <c r="F276" s="878"/>
      <c r="G276" s="878"/>
      <c r="H276" s="878"/>
      <c r="I276" s="878"/>
      <c r="J276" s="878"/>
      <c r="K276" s="878"/>
      <c r="L276" s="878"/>
      <c r="M276" s="878"/>
      <c r="N276" s="878"/>
      <c r="O276" s="878"/>
      <c r="P276" s="878"/>
      <c r="Q276" s="878"/>
      <c r="R276" s="878"/>
      <c r="S276" s="878"/>
      <c r="T276" s="878"/>
      <c r="U276" s="878"/>
      <c r="V276" s="878"/>
      <c r="W276" s="878"/>
      <c r="X276" s="879"/>
      <c r="Y276" s="786"/>
      <c r="Z276" s="787"/>
      <c r="AA276" s="787"/>
      <c r="AB276" s="787"/>
      <c r="AC276" s="788"/>
      <c r="AD276" s="789" t="s">
        <v>277</v>
      </c>
      <c r="AE276" s="790"/>
      <c r="AF276" s="790"/>
      <c r="AG276" s="790"/>
      <c r="AH276" s="790"/>
      <c r="AI276" s="790"/>
      <c r="AJ276" s="791"/>
      <c r="AK276" s="789" t="s">
        <v>281</v>
      </c>
      <c r="AL276" s="790"/>
      <c r="AM276" s="790"/>
      <c r="AN276" s="790"/>
      <c r="AO276" s="790"/>
      <c r="AP276" s="790"/>
      <c r="AQ276" s="791"/>
      <c r="AR276" s="789" t="s">
        <v>728</v>
      </c>
      <c r="AS276" s="790"/>
      <c r="AT276" s="790"/>
      <c r="AU276" s="790"/>
      <c r="AV276" s="790"/>
      <c r="AW276" s="790"/>
      <c r="AX276" s="790"/>
      <c r="AY276" s="790"/>
      <c r="AZ276" s="790"/>
      <c r="BA276" s="790"/>
      <c r="BB276" s="790"/>
      <c r="BC276" s="790"/>
      <c r="BD276" s="790"/>
      <c r="BE276" s="791"/>
      <c r="BF276" s="475"/>
      <c r="BH276" s="519"/>
      <c r="BI276" s="519"/>
    </row>
    <row r="277" spans="1:61">
      <c r="A277" s="856"/>
      <c r="B277" s="857"/>
      <c r="C277" s="858"/>
      <c r="D277" s="877"/>
      <c r="E277" s="878"/>
      <c r="F277" s="878"/>
      <c r="G277" s="878"/>
      <c r="H277" s="878"/>
      <c r="I277" s="878"/>
      <c r="J277" s="878"/>
      <c r="K277" s="878"/>
      <c r="L277" s="878"/>
      <c r="M277" s="878"/>
      <c r="N277" s="878"/>
      <c r="O277" s="878"/>
      <c r="P277" s="878"/>
      <c r="Q277" s="878"/>
      <c r="R277" s="878"/>
      <c r="S277" s="878"/>
      <c r="T277" s="878"/>
      <c r="U277" s="878"/>
      <c r="V277" s="878"/>
      <c r="W277" s="878"/>
      <c r="X277" s="879"/>
      <c r="Y277" s="786"/>
      <c r="Z277" s="787"/>
      <c r="AA277" s="787"/>
      <c r="AB277" s="787"/>
      <c r="AC277" s="788"/>
      <c r="AD277" s="789"/>
      <c r="AE277" s="790"/>
      <c r="AF277" s="790"/>
      <c r="AG277" s="790"/>
      <c r="AH277" s="790"/>
      <c r="AI277" s="790"/>
      <c r="AJ277" s="791"/>
      <c r="AK277" s="789"/>
      <c r="AL277" s="790"/>
      <c r="AM277" s="790"/>
      <c r="AN277" s="790"/>
      <c r="AO277" s="790"/>
      <c r="AP277" s="790"/>
      <c r="AQ277" s="791"/>
      <c r="AR277" s="789"/>
      <c r="AS277" s="790"/>
      <c r="AT277" s="790"/>
      <c r="AU277" s="790"/>
      <c r="AV277" s="790"/>
      <c r="AW277" s="790"/>
      <c r="AX277" s="790"/>
      <c r="AY277" s="790"/>
      <c r="AZ277" s="790"/>
      <c r="BA277" s="790"/>
      <c r="BB277" s="790"/>
      <c r="BC277" s="790"/>
      <c r="BD277" s="790"/>
      <c r="BE277" s="791"/>
      <c r="BF277" s="475"/>
      <c r="BH277" s="519"/>
      <c r="BI277" s="519"/>
    </row>
    <row r="278" spans="1:61" ht="17.25" customHeight="1">
      <c r="A278" s="856"/>
      <c r="B278" s="857"/>
      <c r="C278" s="858"/>
      <c r="D278" s="877"/>
      <c r="E278" s="878"/>
      <c r="F278" s="878"/>
      <c r="G278" s="878"/>
      <c r="H278" s="878"/>
      <c r="I278" s="878"/>
      <c r="J278" s="878"/>
      <c r="K278" s="878"/>
      <c r="L278" s="878"/>
      <c r="M278" s="878"/>
      <c r="N278" s="878"/>
      <c r="O278" s="878"/>
      <c r="P278" s="878"/>
      <c r="Q278" s="878"/>
      <c r="R278" s="878"/>
      <c r="S278" s="878"/>
      <c r="T278" s="878"/>
      <c r="U278" s="878"/>
      <c r="V278" s="878"/>
      <c r="W278" s="878"/>
      <c r="X278" s="879"/>
      <c r="Y278" s="795"/>
      <c r="Z278" s="796"/>
      <c r="AA278" s="796"/>
      <c r="AB278" s="796"/>
      <c r="AC278" s="797"/>
      <c r="AD278" s="1061"/>
      <c r="AE278" s="1114"/>
      <c r="AF278" s="1114"/>
      <c r="AG278" s="1114"/>
      <c r="AH278" s="1114"/>
      <c r="AI278" s="1114"/>
      <c r="AJ278" s="1114"/>
      <c r="AK278" s="1108"/>
      <c r="AL278" s="1109"/>
      <c r="AM278" s="1109"/>
      <c r="AN278" s="1109"/>
      <c r="AO278" s="1109"/>
      <c r="AP278" s="1109"/>
      <c r="AQ278" s="1110"/>
      <c r="AR278" s="792"/>
      <c r="AS278" s="793"/>
      <c r="AT278" s="793"/>
      <c r="AU278" s="793"/>
      <c r="AV278" s="793"/>
      <c r="AW278" s="793"/>
      <c r="AX278" s="793"/>
      <c r="AY278" s="793"/>
      <c r="AZ278" s="793"/>
      <c r="BA278" s="793"/>
      <c r="BB278" s="793"/>
      <c r="BC278" s="793"/>
      <c r="BD278" s="793"/>
      <c r="BE278" s="794"/>
      <c r="BF278" s="475"/>
      <c r="BH278" s="519"/>
    </row>
    <row r="279" spans="1:61" ht="12.75" customHeight="1">
      <c r="A279" s="856"/>
      <c r="B279" s="857"/>
      <c r="C279" s="858"/>
      <c r="D279" s="877"/>
      <c r="E279" s="878"/>
      <c r="F279" s="878"/>
      <c r="G279" s="878"/>
      <c r="H279" s="878"/>
      <c r="I279" s="878"/>
      <c r="J279" s="878"/>
      <c r="K279" s="878"/>
      <c r="L279" s="878"/>
      <c r="M279" s="878"/>
      <c r="N279" s="878"/>
      <c r="O279" s="878"/>
      <c r="P279" s="878"/>
      <c r="Q279" s="878"/>
      <c r="R279" s="878"/>
      <c r="S279" s="878"/>
      <c r="T279" s="878"/>
      <c r="U279" s="878"/>
      <c r="V279" s="878"/>
      <c r="W279" s="878"/>
      <c r="X279" s="879"/>
      <c r="Y279" s="770" t="str">
        <f>IF(AND(AD279="",AK279="",AR279=""),IF(FIO="","",0),"")</f>
        <v/>
      </c>
      <c r="Z279" s="770"/>
      <c r="AA279" s="770"/>
      <c r="AB279" s="770"/>
      <c r="AC279" s="770"/>
      <c r="AD279" s="801"/>
      <c r="AE279" s="802"/>
      <c r="AF279" s="802"/>
      <c r="AG279" s="802"/>
      <c r="AH279" s="802"/>
      <c r="AI279" s="802"/>
      <c r="AJ279" s="803"/>
      <c r="AK279" s="801"/>
      <c r="AL279" s="802"/>
      <c r="AM279" s="802"/>
      <c r="AN279" s="802"/>
      <c r="AO279" s="802"/>
      <c r="AP279" s="802"/>
      <c r="AQ279" s="803"/>
      <c r="AR279" s="801"/>
      <c r="AS279" s="802"/>
      <c r="AT279" s="802"/>
      <c r="AU279" s="802"/>
      <c r="AV279" s="802"/>
      <c r="AW279" s="802"/>
      <c r="AX279" s="802"/>
      <c r="AY279" s="802"/>
      <c r="AZ279" s="802"/>
      <c r="BA279" s="802"/>
      <c r="BB279" s="802"/>
      <c r="BC279" s="802"/>
      <c r="BD279" s="802"/>
      <c r="BE279" s="803"/>
      <c r="BF279" s="475"/>
      <c r="BG279" s="496">
        <f>SUM(Y279:BE280)</f>
        <v>0</v>
      </c>
      <c r="BH279" s="521">
        <v>200</v>
      </c>
      <c r="BI279" s="521"/>
    </row>
    <row r="280" spans="1:61" ht="12.75" customHeight="1">
      <c r="A280" s="859"/>
      <c r="B280" s="860"/>
      <c r="C280" s="861"/>
      <c r="D280" s="880"/>
      <c r="E280" s="881"/>
      <c r="F280" s="881"/>
      <c r="G280" s="881"/>
      <c r="H280" s="881"/>
      <c r="I280" s="881"/>
      <c r="J280" s="881"/>
      <c r="K280" s="881"/>
      <c r="L280" s="881"/>
      <c r="M280" s="881"/>
      <c r="N280" s="881"/>
      <c r="O280" s="881"/>
      <c r="P280" s="881"/>
      <c r="Q280" s="881"/>
      <c r="R280" s="881"/>
      <c r="S280" s="881"/>
      <c r="T280" s="881"/>
      <c r="U280" s="881"/>
      <c r="V280" s="881"/>
      <c r="W280" s="881"/>
      <c r="X280" s="882"/>
      <c r="Y280" s="770"/>
      <c r="Z280" s="770"/>
      <c r="AA280" s="770"/>
      <c r="AB280" s="770"/>
      <c r="AC280" s="770"/>
      <c r="AD280" s="804"/>
      <c r="AE280" s="805"/>
      <c r="AF280" s="805"/>
      <c r="AG280" s="805"/>
      <c r="AH280" s="805"/>
      <c r="AI280" s="805"/>
      <c r="AJ280" s="806"/>
      <c r="AK280" s="804"/>
      <c r="AL280" s="805"/>
      <c r="AM280" s="805"/>
      <c r="AN280" s="805"/>
      <c r="AO280" s="805"/>
      <c r="AP280" s="805"/>
      <c r="AQ280" s="806"/>
      <c r="AR280" s="804"/>
      <c r="AS280" s="805"/>
      <c r="AT280" s="805"/>
      <c r="AU280" s="805"/>
      <c r="AV280" s="805"/>
      <c r="AW280" s="805"/>
      <c r="AX280" s="805"/>
      <c r="AY280" s="805"/>
      <c r="AZ280" s="805"/>
      <c r="BA280" s="805"/>
      <c r="BB280" s="805"/>
      <c r="BC280" s="805"/>
      <c r="BD280" s="805"/>
      <c r="BE280" s="806"/>
      <c r="BF280" s="475"/>
      <c r="BG280" s="519"/>
      <c r="BH280" s="519"/>
      <c r="BI280" s="519"/>
    </row>
    <row r="281" spans="1:61" ht="12.75" customHeight="1">
      <c r="A281" s="853" t="s">
        <v>199</v>
      </c>
      <c r="B281" s="854"/>
      <c r="C281" s="855"/>
      <c r="D281" s="752" t="s">
        <v>686</v>
      </c>
      <c r="E281" s="753"/>
      <c r="F281" s="753"/>
      <c r="G281" s="753"/>
      <c r="H281" s="753"/>
      <c r="I281" s="753"/>
      <c r="J281" s="753"/>
      <c r="K281" s="753"/>
      <c r="L281" s="753"/>
      <c r="M281" s="753"/>
      <c r="N281" s="753"/>
      <c r="O281" s="753"/>
      <c r="P281" s="753"/>
      <c r="Q281" s="753"/>
      <c r="R281" s="753"/>
      <c r="S281" s="753"/>
      <c r="T281" s="753"/>
      <c r="U281" s="753"/>
      <c r="V281" s="753"/>
      <c r="W281" s="753"/>
      <c r="X281" s="754"/>
      <c r="Y281" s="783" t="s">
        <v>366</v>
      </c>
      <c r="Z281" s="784"/>
      <c r="AA281" s="784"/>
      <c r="AB281" s="784"/>
      <c r="AC281" s="784"/>
      <c r="AD281" s="784"/>
      <c r="AE281" s="784"/>
      <c r="AF281" s="784"/>
      <c r="AG281" s="784"/>
      <c r="AH281" s="784"/>
      <c r="AI281" s="784"/>
      <c r="AJ281" s="785"/>
      <c r="AK281" s="783" t="s">
        <v>96</v>
      </c>
      <c r="AL281" s="784"/>
      <c r="AM281" s="784"/>
      <c r="AN281" s="784"/>
      <c r="AO281" s="784"/>
      <c r="AP281" s="784"/>
      <c r="AQ281" s="785"/>
      <c r="AR281" s="783" t="s">
        <v>726</v>
      </c>
      <c r="AS281" s="784"/>
      <c r="AT281" s="784"/>
      <c r="AU281" s="784"/>
      <c r="AV281" s="784"/>
      <c r="AW281" s="784"/>
      <c r="AX281" s="784"/>
      <c r="AY281" s="784"/>
      <c r="AZ281" s="784"/>
      <c r="BA281" s="784"/>
      <c r="BB281" s="784"/>
      <c r="BC281" s="784"/>
      <c r="BD281" s="784"/>
      <c r="BE281" s="785"/>
      <c r="BF281" s="475"/>
      <c r="BH281" s="519"/>
      <c r="BI281" s="519"/>
    </row>
    <row r="282" spans="1:61" ht="21" customHeight="1">
      <c r="A282" s="856"/>
      <c r="B282" s="857"/>
      <c r="C282" s="858"/>
      <c r="D282" s="755"/>
      <c r="E282" s="756"/>
      <c r="F282" s="756"/>
      <c r="G282" s="756"/>
      <c r="H282" s="756"/>
      <c r="I282" s="756"/>
      <c r="J282" s="756"/>
      <c r="K282" s="756"/>
      <c r="L282" s="756"/>
      <c r="M282" s="756"/>
      <c r="N282" s="756"/>
      <c r="O282" s="756"/>
      <c r="P282" s="756"/>
      <c r="Q282" s="756"/>
      <c r="R282" s="756"/>
      <c r="S282" s="756"/>
      <c r="T282" s="756"/>
      <c r="U282" s="756"/>
      <c r="V282" s="756"/>
      <c r="W282" s="756"/>
      <c r="X282" s="757"/>
      <c r="Y282" s="786"/>
      <c r="Z282" s="787"/>
      <c r="AA282" s="787"/>
      <c r="AB282" s="787"/>
      <c r="AC282" s="787"/>
      <c r="AD282" s="787"/>
      <c r="AE282" s="787"/>
      <c r="AF282" s="787"/>
      <c r="AG282" s="787"/>
      <c r="AH282" s="787"/>
      <c r="AI282" s="787"/>
      <c r="AJ282" s="788"/>
      <c r="AK282" s="786"/>
      <c r="AL282" s="787"/>
      <c r="AM282" s="787"/>
      <c r="AN282" s="787"/>
      <c r="AO282" s="787"/>
      <c r="AP282" s="787"/>
      <c r="AQ282" s="788"/>
      <c r="AR282" s="786"/>
      <c r="AS282" s="787"/>
      <c r="AT282" s="787"/>
      <c r="AU282" s="787"/>
      <c r="AV282" s="787"/>
      <c r="AW282" s="787"/>
      <c r="AX282" s="787"/>
      <c r="AY282" s="787"/>
      <c r="AZ282" s="787"/>
      <c r="BA282" s="787"/>
      <c r="BB282" s="787"/>
      <c r="BC282" s="787"/>
      <c r="BD282" s="787"/>
      <c r="BE282" s="788"/>
      <c r="BF282" s="475"/>
      <c r="BH282" s="519"/>
      <c r="BI282" s="519"/>
    </row>
    <row r="283" spans="1:61" ht="12" customHeight="1">
      <c r="A283" s="856"/>
      <c r="B283" s="857"/>
      <c r="C283" s="858"/>
      <c r="D283" s="755"/>
      <c r="E283" s="756"/>
      <c r="F283" s="756"/>
      <c r="G283" s="756"/>
      <c r="H283" s="756"/>
      <c r="I283" s="756"/>
      <c r="J283" s="756"/>
      <c r="K283" s="756"/>
      <c r="L283" s="756"/>
      <c r="M283" s="756"/>
      <c r="N283" s="756"/>
      <c r="O283" s="756"/>
      <c r="P283" s="756"/>
      <c r="Q283" s="756"/>
      <c r="R283" s="756"/>
      <c r="S283" s="756"/>
      <c r="T283" s="756"/>
      <c r="U283" s="756"/>
      <c r="V283" s="756"/>
      <c r="W283" s="756"/>
      <c r="X283" s="757"/>
      <c r="Y283" s="786" t="s">
        <v>744</v>
      </c>
      <c r="Z283" s="787"/>
      <c r="AA283" s="787"/>
      <c r="AB283" s="787"/>
      <c r="AC283" s="787"/>
      <c r="AD283" s="787"/>
      <c r="AE283" s="787"/>
      <c r="AF283" s="787"/>
      <c r="AG283" s="787"/>
      <c r="AH283" s="787"/>
      <c r="AI283" s="787"/>
      <c r="AJ283" s="788"/>
      <c r="AK283" s="789" t="s">
        <v>401</v>
      </c>
      <c r="AL283" s="790"/>
      <c r="AM283" s="790"/>
      <c r="AN283" s="790"/>
      <c r="AO283" s="790"/>
      <c r="AP283" s="790"/>
      <c r="AQ283" s="791"/>
      <c r="AR283" s="789" t="s">
        <v>403</v>
      </c>
      <c r="AS283" s="790"/>
      <c r="AT283" s="790"/>
      <c r="AU283" s="790"/>
      <c r="AV283" s="790"/>
      <c r="AW283" s="790"/>
      <c r="AX283" s="790"/>
      <c r="AY283" s="790"/>
      <c r="AZ283" s="790"/>
      <c r="BA283" s="790"/>
      <c r="BB283" s="790"/>
      <c r="BC283" s="790"/>
      <c r="BD283" s="790"/>
      <c r="BE283" s="791"/>
      <c r="BF283" s="475"/>
      <c r="BH283" s="519"/>
      <c r="BI283" s="519"/>
    </row>
    <row r="284" spans="1:61" ht="12.75" customHeight="1">
      <c r="A284" s="856"/>
      <c r="B284" s="857"/>
      <c r="C284" s="858"/>
      <c r="D284" s="755"/>
      <c r="E284" s="756"/>
      <c r="F284" s="756"/>
      <c r="G284" s="756"/>
      <c r="H284" s="756"/>
      <c r="I284" s="756"/>
      <c r="J284" s="756"/>
      <c r="K284" s="756"/>
      <c r="L284" s="756"/>
      <c r="M284" s="756"/>
      <c r="N284" s="756"/>
      <c r="O284" s="756"/>
      <c r="P284" s="756"/>
      <c r="Q284" s="756"/>
      <c r="R284" s="756"/>
      <c r="S284" s="756"/>
      <c r="T284" s="756"/>
      <c r="U284" s="756"/>
      <c r="V284" s="756"/>
      <c r="W284" s="756"/>
      <c r="X284" s="757"/>
      <c r="Y284" s="786"/>
      <c r="Z284" s="787"/>
      <c r="AA284" s="787"/>
      <c r="AB284" s="787"/>
      <c r="AC284" s="787"/>
      <c r="AD284" s="787"/>
      <c r="AE284" s="787"/>
      <c r="AF284" s="787"/>
      <c r="AG284" s="787"/>
      <c r="AH284" s="787"/>
      <c r="AI284" s="787"/>
      <c r="AJ284" s="788"/>
      <c r="AK284" s="789"/>
      <c r="AL284" s="790"/>
      <c r="AM284" s="790"/>
      <c r="AN284" s="790"/>
      <c r="AO284" s="790"/>
      <c r="AP284" s="790"/>
      <c r="AQ284" s="791"/>
      <c r="AR284" s="789"/>
      <c r="AS284" s="790"/>
      <c r="AT284" s="790"/>
      <c r="AU284" s="790"/>
      <c r="AV284" s="790"/>
      <c r="AW284" s="790"/>
      <c r="AX284" s="790"/>
      <c r="AY284" s="790"/>
      <c r="AZ284" s="790"/>
      <c r="BA284" s="790"/>
      <c r="BB284" s="790"/>
      <c r="BC284" s="790"/>
      <c r="BD284" s="790"/>
      <c r="BE284" s="791"/>
      <c r="BF284" s="475"/>
      <c r="BH284" s="519"/>
      <c r="BI284" s="519"/>
    </row>
    <row r="285" spans="1:61" ht="12.75" customHeight="1">
      <c r="A285" s="856"/>
      <c r="B285" s="857"/>
      <c r="C285" s="858"/>
      <c r="D285" s="755"/>
      <c r="E285" s="756"/>
      <c r="F285" s="756"/>
      <c r="G285" s="756"/>
      <c r="H285" s="756"/>
      <c r="I285" s="756"/>
      <c r="J285" s="756"/>
      <c r="K285" s="756"/>
      <c r="L285" s="756"/>
      <c r="M285" s="756"/>
      <c r="N285" s="756"/>
      <c r="O285" s="756"/>
      <c r="P285" s="756"/>
      <c r="Q285" s="756"/>
      <c r="R285" s="756"/>
      <c r="S285" s="756"/>
      <c r="T285" s="756"/>
      <c r="U285" s="756"/>
      <c r="V285" s="756"/>
      <c r="W285" s="756"/>
      <c r="X285" s="757"/>
      <c r="Y285" s="786"/>
      <c r="Z285" s="787"/>
      <c r="AA285" s="787"/>
      <c r="AB285" s="787"/>
      <c r="AC285" s="787"/>
      <c r="AD285" s="787"/>
      <c r="AE285" s="787"/>
      <c r="AF285" s="787"/>
      <c r="AG285" s="787"/>
      <c r="AH285" s="787"/>
      <c r="AI285" s="787"/>
      <c r="AJ285" s="788"/>
      <c r="AK285" s="789" t="s">
        <v>402</v>
      </c>
      <c r="AL285" s="790"/>
      <c r="AM285" s="790"/>
      <c r="AN285" s="790"/>
      <c r="AO285" s="790"/>
      <c r="AP285" s="790"/>
      <c r="AQ285" s="791"/>
      <c r="AR285" s="789" t="s">
        <v>404</v>
      </c>
      <c r="AS285" s="790"/>
      <c r="AT285" s="790"/>
      <c r="AU285" s="790"/>
      <c r="AV285" s="790"/>
      <c r="AW285" s="790"/>
      <c r="AX285" s="790"/>
      <c r="AY285" s="790"/>
      <c r="AZ285" s="790"/>
      <c r="BA285" s="790"/>
      <c r="BB285" s="790"/>
      <c r="BC285" s="790"/>
      <c r="BD285" s="790"/>
      <c r="BE285" s="791"/>
      <c r="BF285" s="475"/>
      <c r="BH285" s="519"/>
      <c r="BI285" s="519"/>
    </row>
    <row r="286" spans="1:61" ht="12.75" customHeight="1">
      <c r="A286" s="856"/>
      <c r="B286" s="857"/>
      <c r="C286" s="858"/>
      <c r="D286" s="755"/>
      <c r="E286" s="756"/>
      <c r="F286" s="756"/>
      <c r="G286" s="756"/>
      <c r="H286" s="756"/>
      <c r="I286" s="756"/>
      <c r="J286" s="756"/>
      <c r="K286" s="756"/>
      <c r="L286" s="756"/>
      <c r="M286" s="756"/>
      <c r="N286" s="756"/>
      <c r="O286" s="756"/>
      <c r="P286" s="756"/>
      <c r="Q286" s="756"/>
      <c r="R286" s="756"/>
      <c r="S286" s="756"/>
      <c r="T286" s="756"/>
      <c r="U286" s="756"/>
      <c r="V286" s="756"/>
      <c r="W286" s="756"/>
      <c r="X286" s="757"/>
      <c r="Y286" s="786"/>
      <c r="Z286" s="787"/>
      <c r="AA286" s="787"/>
      <c r="AB286" s="787"/>
      <c r="AC286" s="787"/>
      <c r="AD286" s="787"/>
      <c r="AE286" s="787"/>
      <c r="AF286" s="787"/>
      <c r="AG286" s="787"/>
      <c r="AH286" s="787"/>
      <c r="AI286" s="787"/>
      <c r="AJ286" s="788"/>
      <c r="AK286" s="789"/>
      <c r="AL286" s="790"/>
      <c r="AM286" s="790"/>
      <c r="AN286" s="790"/>
      <c r="AO286" s="790"/>
      <c r="AP286" s="790"/>
      <c r="AQ286" s="791"/>
      <c r="AR286" s="789"/>
      <c r="AS286" s="790"/>
      <c r="AT286" s="790"/>
      <c r="AU286" s="790"/>
      <c r="AV286" s="790"/>
      <c r="AW286" s="790"/>
      <c r="AX286" s="790"/>
      <c r="AY286" s="790"/>
      <c r="AZ286" s="790"/>
      <c r="BA286" s="790"/>
      <c r="BB286" s="790"/>
      <c r="BC286" s="790"/>
      <c r="BD286" s="790"/>
      <c r="BE286" s="791"/>
      <c r="BF286" s="475"/>
      <c r="BH286" s="519"/>
      <c r="BI286" s="519"/>
    </row>
    <row r="287" spans="1:61" ht="12.75" customHeight="1">
      <c r="A287" s="856"/>
      <c r="B287" s="857"/>
      <c r="C287" s="858"/>
      <c r="D287" s="755"/>
      <c r="E287" s="756"/>
      <c r="F287" s="756"/>
      <c r="G287" s="756"/>
      <c r="H287" s="756"/>
      <c r="I287" s="756"/>
      <c r="J287" s="756"/>
      <c r="K287" s="756"/>
      <c r="L287" s="756"/>
      <c r="M287" s="756"/>
      <c r="N287" s="756"/>
      <c r="O287" s="756"/>
      <c r="P287" s="756"/>
      <c r="Q287" s="756"/>
      <c r="R287" s="756"/>
      <c r="S287" s="756"/>
      <c r="T287" s="756"/>
      <c r="U287" s="756"/>
      <c r="V287" s="756"/>
      <c r="W287" s="756"/>
      <c r="X287" s="757"/>
      <c r="Y287" s="786"/>
      <c r="Z287" s="787"/>
      <c r="AA287" s="787"/>
      <c r="AB287" s="787"/>
      <c r="AC287" s="787"/>
      <c r="AD287" s="787"/>
      <c r="AE287" s="787"/>
      <c r="AF287" s="787"/>
      <c r="AG287" s="787"/>
      <c r="AH287" s="787"/>
      <c r="AI287" s="787"/>
      <c r="AJ287" s="788"/>
      <c r="AK287" s="789" t="s">
        <v>204</v>
      </c>
      <c r="AL287" s="790"/>
      <c r="AM287" s="790"/>
      <c r="AN287" s="790"/>
      <c r="AO287" s="790"/>
      <c r="AP287" s="790"/>
      <c r="AQ287" s="791"/>
      <c r="AR287" s="789" t="s">
        <v>205</v>
      </c>
      <c r="AS287" s="790"/>
      <c r="AT287" s="790"/>
      <c r="AU287" s="790"/>
      <c r="AV287" s="790"/>
      <c r="AW287" s="790"/>
      <c r="AX287" s="790"/>
      <c r="AY287" s="790"/>
      <c r="AZ287" s="790"/>
      <c r="BA287" s="790"/>
      <c r="BB287" s="790"/>
      <c r="BC287" s="790"/>
      <c r="BD287" s="790"/>
      <c r="BE287" s="791"/>
      <c r="BF287" s="475"/>
      <c r="BH287" s="519"/>
      <c r="BI287" s="519"/>
    </row>
    <row r="288" spans="1:61">
      <c r="A288" s="856"/>
      <c r="B288" s="857"/>
      <c r="C288" s="858"/>
      <c r="D288" s="755"/>
      <c r="E288" s="756"/>
      <c r="F288" s="756"/>
      <c r="G288" s="756"/>
      <c r="H288" s="756"/>
      <c r="I288" s="756"/>
      <c r="J288" s="756"/>
      <c r="K288" s="756"/>
      <c r="L288" s="756"/>
      <c r="M288" s="756"/>
      <c r="N288" s="756"/>
      <c r="O288" s="756"/>
      <c r="P288" s="756"/>
      <c r="Q288" s="756"/>
      <c r="R288" s="756"/>
      <c r="S288" s="756"/>
      <c r="T288" s="756"/>
      <c r="U288" s="756"/>
      <c r="V288" s="756"/>
      <c r="W288" s="756"/>
      <c r="X288" s="757"/>
      <c r="Y288" s="786"/>
      <c r="Z288" s="787"/>
      <c r="AA288" s="787"/>
      <c r="AB288" s="787"/>
      <c r="AC288" s="787"/>
      <c r="AD288" s="787"/>
      <c r="AE288" s="787"/>
      <c r="AF288" s="787"/>
      <c r="AG288" s="787"/>
      <c r="AH288" s="787"/>
      <c r="AI288" s="787"/>
      <c r="AJ288" s="788"/>
      <c r="AK288" s="789"/>
      <c r="AL288" s="790"/>
      <c r="AM288" s="790"/>
      <c r="AN288" s="790"/>
      <c r="AO288" s="790"/>
      <c r="AP288" s="790"/>
      <c r="AQ288" s="791"/>
      <c r="AR288" s="789"/>
      <c r="AS288" s="790"/>
      <c r="AT288" s="790"/>
      <c r="AU288" s="790"/>
      <c r="AV288" s="790"/>
      <c r="AW288" s="790"/>
      <c r="AX288" s="790"/>
      <c r="AY288" s="790"/>
      <c r="AZ288" s="790"/>
      <c r="BA288" s="790"/>
      <c r="BB288" s="790"/>
      <c r="BC288" s="790"/>
      <c r="BD288" s="790"/>
      <c r="BE288" s="791"/>
      <c r="BF288" s="475"/>
      <c r="BH288" s="519"/>
      <c r="BI288" s="519"/>
    </row>
    <row r="289" spans="1:68" ht="17.25" customHeight="1">
      <c r="A289" s="856"/>
      <c r="B289" s="857"/>
      <c r="C289" s="858"/>
      <c r="D289" s="877" t="s">
        <v>729</v>
      </c>
      <c r="E289" s="878"/>
      <c r="F289" s="878"/>
      <c r="G289" s="878"/>
      <c r="H289" s="878"/>
      <c r="I289" s="878"/>
      <c r="J289" s="878"/>
      <c r="K289" s="878"/>
      <c r="L289" s="878"/>
      <c r="M289" s="878"/>
      <c r="N289" s="878"/>
      <c r="O289" s="878"/>
      <c r="P289" s="878"/>
      <c r="Q289" s="878"/>
      <c r="R289" s="878"/>
      <c r="S289" s="878"/>
      <c r="T289" s="878"/>
      <c r="U289" s="878"/>
      <c r="V289" s="878"/>
      <c r="W289" s="878"/>
      <c r="X289" s="879"/>
      <c r="Y289" s="795"/>
      <c r="Z289" s="796"/>
      <c r="AA289" s="796"/>
      <c r="AB289" s="796"/>
      <c r="AC289" s="796"/>
      <c r="AD289" s="796"/>
      <c r="AE289" s="796"/>
      <c r="AF289" s="796"/>
      <c r="AG289" s="796"/>
      <c r="AH289" s="796"/>
      <c r="AI289" s="796"/>
      <c r="AJ289" s="797"/>
      <c r="AK289" s="1108"/>
      <c r="AL289" s="1109"/>
      <c r="AM289" s="1109"/>
      <c r="AN289" s="1109"/>
      <c r="AO289" s="1109"/>
      <c r="AP289" s="1109"/>
      <c r="AQ289" s="1110"/>
      <c r="AR289" s="792"/>
      <c r="AS289" s="793"/>
      <c r="AT289" s="793"/>
      <c r="AU289" s="793"/>
      <c r="AV289" s="793"/>
      <c r="AW289" s="793"/>
      <c r="AX289" s="793"/>
      <c r="AY289" s="793"/>
      <c r="AZ289" s="793"/>
      <c r="BA289" s="793"/>
      <c r="BB289" s="793"/>
      <c r="BC289" s="793"/>
      <c r="BD289" s="793"/>
      <c r="BE289" s="794"/>
      <c r="BF289" s="475"/>
      <c r="BH289" s="519"/>
    </row>
    <row r="290" spans="1:68" ht="12.75" customHeight="1">
      <c r="A290" s="856"/>
      <c r="B290" s="857"/>
      <c r="C290" s="858"/>
      <c r="D290" s="877"/>
      <c r="E290" s="878"/>
      <c r="F290" s="878"/>
      <c r="G290" s="878"/>
      <c r="H290" s="878"/>
      <c r="I290" s="878"/>
      <c r="J290" s="878"/>
      <c r="K290" s="878"/>
      <c r="L290" s="878"/>
      <c r="M290" s="878"/>
      <c r="N290" s="878"/>
      <c r="O290" s="878"/>
      <c r="P290" s="878"/>
      <c r="Q290" s="878"/>
      <c r="R290" s="878"/>
      <c r="S290" s="878"/>
      <c r="T290" s="878"/>
      <c r="U290" s="878"/>
      <c r="V290" s="878"/>
      <c r="W290" s="878"/>
      <c r="X290" s="879"/>
      <c r="Y290" s="773" t="str">
        <f>IF(AND(AK290="",AR290=""),IF(FIO="","",0),"")</f>
        <v/>
      </c>
      <c r="Z290" s="774"/>
      <c r="AA290" s="774"/>
      <c r="AB290" s="774"/>
      <c r="AC290" s="774"/>
      <c r="AD290" s="774"/>
      <c r="AE290" s="774"/>
      <c r="AF290" s="774"/>
      <c r="AG290" s="774"/>
      <c r="AH290" s="774"/>
      <c r="AI290" s="774"/>
      <c r="AJ290" s="775"/>
      <c r="AK290" s="801"/>
      <c r="AL290" s="802"/>
      <c r="AM290" s="802"/>
      <c r="AN290" s="802"/>
      <c r="AO290" s="802"/>
      <c r="AP290" s="802"/>
      <c r="AQ290" s="803"/>
      <c r="AR290" s="801"/>
      <c r="AS290" s="802"/>
      <c r="AT290" s="802"/>
      <c r="AU290" s="802"/>
      <c r="AV290" s="802"/>
      <c r="AW290" s="802"/>
      <c r="AX290" s="802"/>
      <c r="AY290" s="802"/>
      <c r="AZ290" s="802"/>
      <c r="BA290" s="802"/>
      <c r="BB290" s="802"/>
      <c r="BC290" s="802"/>
      <c r="BD290" s="802"/>
      <c r="BE290" s="803"/>
      <c r="BF290" s="475"/>
      <c r="BG290" s="496">
        <f>SUM(Y290:BE291)</f>
        <v>0</v>
      </c>
      <c r="BH290" s="521">
        <v>120</v>
      </c>
      <c r="BI290" s="521"/>
    </row>
    <row r="291" spans="1:68" ht="12.75" customHeight="1">
      <c r="A291" s="859"/>
      <c r="B291" s="860"/>
      <c r="C291" s="861"/>
      <c r="D291" s="880"/>
      <c r="E291" s="881"/>
      <c r="F291" s="881"/>
      <c r="G291" s="881"/>
      <c r="H291" s="881"/>
      <c r="I291" s="881"/>
      <c r="J291" s="881"/>
      <c r="K291" s="881"/>
      <c r="L291" s="881"/>
      <c r="M291" s="881"/>
      <c r="N291" s="881"/>
      <c r="O291" s="881"/>
      <c r="P291" s="881"/>
      <c r="Q291" s="881"/>
      <c r="R291" s="881"/>
      <c r="S291" s="881"/>
      <c r="T291" s="881"/>
      <c r="U291" s="881"/>
      <c r="V291" s="881"/>
      <c r="W291" s="881"/>
      <c r="X291" s="882"/>
      <c r="Y291" s="776"/>
      <c r="Z291" s="777"/>
      <c r="AA291" s="777"/>
      <c r="AB291" s="777"/>
      <c r="AC291" s="777"/>
      <c r="AD291" s="777"/>
      <c r="AE291" s="777"/>
      <c r="AF291" s="777"/>
      <c r="AG291" s="777"/>
      <c r="AH291" s="777"/>
      <c r="AI291" s="777"/>
      <c r="AJ291" s="778"/>
      <c r="AK291" s="804"/>
      <c r="AL291" s="805"/>
      <c r="AM291" s="805"/>
      <c r="AN291" s="805"/>
      <c r="AO291" s="805"/>
      <c r="AP291" s="805"/>
      <c r="AQ291" s="806"/>
      <c r="AR291" s="804"/>
      <c r="AS291" s="805"/>
      <c r="AT291" s="805"/>
      <c r="AU291" s="805"/>
      <c r="AV291" s="805"/>
      <c r="AW291" s="805"/>
      <c r="AX291" s="805"/>
      <c r="AY291" s="805"/>
      <c r="AZ291" s="805"/>
      <c r="BA291" s="805"/>
      <c r="BB291" s="805"/>
      <c r="BC291" s="805"/>
      <c r="BD291" s="805"/>
      <c r="BE291" s="806"/>
      <c r="BF291" s="475"/>
      <c r="BG291" s="519"/>
      <c r="BH291" s="519"/>
      <c r="BI291" s="519"/>
    </row>
    <row r="292" spans="1:68" ht="12.75" customHeight="1">
      <c r="BF292" s="475"/>
      <c r="BH292" s="483"/>
      <c r="BI292" s="483"/>
    </row>
    <row r="293" spans="1:68" s="507" customFormat="1" ht="12.75" hidden="1" customHeight="1">
      <c r="A293" s="516"/>
      <c r="C293" s="517"/>
      <c r="D293" s="517"/>
      <c r="E293" s="517"/>
      <c r="F293" s="517"/>
      <c r="G293" s="517"/>
      <c r="H293" s="517"/>
      <c r="I293" s="517"/>
      <c r="J293" s="517"/>
      <c r="K293" s="517"/>
      <c r="L293" s="517"/>
      <c r="M293" s="517"/>
      <c r="BF293" s="475"/>
      <c r="BG293" s="496"/>
      <c r="BH293" s="483"/>
      <c r="BI293" s="483"/>
      <c r="BJ293" s="497"/>
      <c r="BK293" s="483"/>
      <c r="BL293" s="483"/>
      <c r="BM293" s="483"/>
      <c r="BN293" s="483"/>
      <c r="BO293" s="483"/>
      <c r="BP293" s="483"/>
    </row>
    <row r="294" spans="1:68" ht="12.75" customHeight="1">
      <c r="A294" s="816" t="s">
        <v>379</v>
      </c>
      <c r="B294" s="817"/>
      <c r="C294" s="818"/>
      <c r="D294" s="825" t="s">
        <v>349</v>
      </c>
      <c r="E294" s="1026"/>
      <c r="F294" s="1026"/>
      <c r="G294" s="1026"/>
      <c r="H294" s="1026"/>
      <c r="I294" s="1026"/>
      <c r="J294" s="1026"/>
      <c r="K294" s="1026"/>
      <c r="L294" s="1026"/>
      <c r="M294" s="1026"/>
      <c r="N294" s="1026"/>
      <c r="O294" s="1026"/>
      <c r="P294" s="1026"/>
      <c r="Q294" s="1026"/>
      <c r="R294" s="1026"/>
      <c r="S294" s="1026"/>
      <c r="T294" s="1026"/>
      <c r="U294" s="1026"/>
      <c r="V294" s="1026"/>
      <c r="W294" s="1026"/>
      <c r="X294" s="1026"/>
      <c r="Y294" s="1026"/>
      <c r="Z294" s="1026"/>
      <c r="AA294" s="1027"/>
      <c r="AB294" s="833" t="s">
        <v>527</v>
      </c>
      <c r="AC294" s="834"/>
      <c r="AD294" s="834"/>
      <c r="AE294" s="834"/>
      <c r="AF294" s="834"/>
      <c r="AG294" s="834"/>
      <c r="AH294" s="834"/>
      <c r="AI294" s="834"/>
      <c r="AJ294" s="834"/>
      <c r="AK294" s="834"/>
      <c r="AL294" s="834"/>
      <c r="AM294" s="834"/>
      <c r="AN294" s="834"/>
      <c r="AO294" s="834"/>
      <c r="AP294" s="834"/>
      <c r="AQ294" s="834"/>
      <c r="AR294" s="834"/>
      <c r="AS294" s="834"/>
      <c r="AT294" s="834"/>
      <c r="AU294" s="834"/>
      <c r="AV294" s="834"/>
      <c r="AW294" s="834"/>
      <c r="AX294" s="834"/>
      <c r="AY294" s="834"/>
      <c r="AZ294" s="834"/>
      <c r="BA294" s="834"/>
      <c r="BB294" s="834"/>
      <c r="BC294" s="834"/>
      <c r="BD294" s="834"/>
      <c r="BE294" s="835"/>
      <c r="BF294" s="475"/>
      <c r="BH294" s="483"/>
      <c r="BI294" s="483"/>
    </row>
    <row r="295" spans="1:68" ht="12.75" customHeight="1">
      <c r="A295" s="819"/>
      <c r="B295" s="820"/>
      <c r="C295" s="821"/>
      <c r="D295" s="1028"/>
      <c r="E295" s="1123"/>
      <c r="F295" s="1123"/>
      <c r="G295" s="1123"/>
      <c r="H295" s="1123"/>
      <c r="I295" s="1123"/>
      <c r="J295" s="1123"/>
      <c r="K295" s="1123"/>
      <c r="L295" s="1123"/>
      <c r="M295" s="1123"/>
      <c r="N295" s="1123"/>
      <c r="O295" s="1123"/>
      <c r="P295" s="1123"/>
      <c r="Q295" s="1123"/>
      <c r="R295" s="1123"/>
      <c r="S295" s="1123"/>
      <c r="T295" s="1123"/>
      <c r="U295" s="1123"/>
      <c r="V295" s="1123"/>
      <c r="W295" s="1123"/>
      <c r="X295" s="1123"/>
      <c r="Y295" s="1123"/>
      <c r="Z295" s="1123"/>
      <c r="AA295" s="1030"/>
      <c r="AB295" s="960" t="s">
        <v>793</v>
      </c>
      <c r="AC295" s="961"/>
      <c r="AD295" s="961"/>
      <c r="AE295" s="961"/>
      <c r="AF295" s="961"/>
      <c r="AG295" s="961"/>
      <c r="AH295" s="961"/>
      <c r="AI295" s="961"/>
      <c r="AJ295" s="961"/>
      <c r="AK295" s="961"/>
      <c r="AL295" s="961"/>
      <c r="AM295" s="961"/>
      <c r="AN295" s="961"/>
      <c r="AO295" s="961"/>
      <c r="AP295" s="961"/>
      <c r="AQ295" s="961"/>
      <c r="AR295" s="961"/>
      <c r="AS295" s="961"/>
      <c r="AT295" s="961"/>
      <c r="AU295" s="961"/>
      <c r="AV295" s="961"/>
      <c r="AW295" s="961"/>
      <c r="AX295" s="961"/>
      <c r="AY295" s="961"/>
      <c r="AZ295" s="961"/>
      <c r="BA295" s="961"/>
      <c r="BB295" s="961"/>
      <c r="BC295" s="961"/>
      <c r="BD295" s="961"/>
      <c r="BE295" s="962"/>
      <c r="BF295" s="475"/>
      <c r="BH295" s="483"/>
      <c r="BI295" s="483"/>
    </row>
    <row r="296" spans="1:68" ht="12.75" customHeight="1">
      <c r="A296" s="822"/>
      <c r="B296" s="823"/>
      <c r="C296" s="824"/>
      <c r="D296" s="1098"/>
      <c r="E296" s="1099"/>
      <c r="F296" s="1099"/>
      <c r="G296" s="1099"/>
      <c r="H296" s="1099"/>
      <c r="I296" s="1099"/>
      <c r="J296" s="1099"/>
      <c r="K296" s="1099"/>
      <c r="L296" s="1099"/>
      <c r="M296" s="1099"/>
      <c r="N296" s="1099"/>
      <c r="O296" s="1099"/>
      <c r="P296" s="1099"/>
      <c r="Q296" s="1099"/>
      <c r="R296" s="1099"/>
      <c r="S296" s="1099"/>
      <c r="T296" s="1099"/>
      <c r="U296" s="1099"/>
      <c r="V296" s="1099"/>
      <c r="W296" s="1099"/>
      <c r="X296" s="1099"/>
      <c r="Y296" s="1099"/>
      <c r="Z296" s="1099"/>
      <c r="AA296" s="1100"/>
      <c r="AB296" s="836"/>
      <c r="AC296" s="837"/>
      <c r="AD296" s="837"/>
      <c r="AE296" s="837"/>
      <c r="AF296" s="837"/>
      <c r="AG296" s="837"/>
      <c r="AH296" s="837"/>
      <c r="AI296" s="837"/>
      <c r="AJ296" s="837"/>
      <c r="AK296" s="837"/>
      <c r="AL296" s="837"/>
      <c r="AM296" s="837"/>
      <c r="AN296" s="837"/>
      <c r="AO296" s="837"/>
      <c r="AP296" s="837"/>
      <c r="AQ296" s="837"/>
      <c r="AR296" s="837"/>
      <c r="AS296" s="837"/>
      <c r="AT296" s="837"/>
      <c r="AU296" s="837"/>
      <c r="AV296" s="837"/>
      <c r="AW296" s="837"/>
      <c r="AX296" s="837"/>
      <c r="AY296" s="837"/>
      <c r="AZ296" s="837"/>
      <c r="BA296" s="837"/>
      <c r="BB296" s="837"/>
      <c r="BC296" s="837"/>
      <c r="BD296" s="837"/>
      <c r="BE296" s="838"/>
      <c r="BF296" s="475"/>
      <c r="BH296" s="483"/>
      <c r="BI296" s="483"/>
    </row>
    <row r="297" spans="1:68" ht="17.25" customHeight="1">
      <c r="A297" s="853" t="s">
        <v>201</v>
      </c>
      <c r="B297" s="854"/>
      <c r="C297" s="855"/>
      <c r="D297" s="752" t="s">
        <v>734</v>
      </c>
      <c r="E297" s="753"/>
      <c r="F297" s="753"/>
      <c r="G297" s="753"/>
      <c r="H297" s="753"/>
      <c r="I297" s="753"/>
      <c r="J297" s="753"/>
      <c r="K297" s="753"/>
      <c r="L297" s="753"/>
      <c r="M297" s="753"/>
      <c r="N297" s="753"/>
      <c r="O297" s="753"/>
      <c r="P297" s="753"/>
      <c r="Q297" s="753"/>
      <c r="R297" s="753"/>
      <c r="S297" s="753"/>
      <c r="T297" s="753"/>
      <c r="U297" s="753"/>
      <c r="V297" s="753"/>
      <c r="W297" s="753"/>
      <c r="X297" s="753"/>
      <c r="Y297" s="753"/>
      <c r="Z297" s="753"/>
      <c r="AA297" s="754"/>
      <c r="AB297" s="867" t="s">
        <v>747</v>
      </c>
      <c r="AC297" s="867"/>
      <c r="AD297" s="867"/>
      <c r="AE297" s="867"/>
      <c r="AF297" s="867"/>
      <c r="AG297" s="867"/>
      <c r="AH297" s="867"/>
      <c r="AI297" s="867"/>
      <c r="AJ297" s="867"/>
      <c r="AK297" s="867"/>
      <c r="AL297" s="986" t="s">
        <v>58</v>
      </c>
      <c r="AM297" s="868"/>
      <c r="AN297" s="868"/>
      <c r="AO297" s="868"/>
      <c r="AP297" s="868"/>
      <c r="AQ297" s="868"/>
      <c r="AR297" s="868"/>
      <c r="AS297" s="868"/>
      <c r="AT297" s="868"/>
      <c r="AU297" s="869"/>
      <c r="AV297" s="986" t="s">
        <v>732</v>
      </c>
      <c r="AW297" s="868"/>
      <c r="AX297" s="868"/>
      <c r="AY297" s="868"/>
      <c r="AZ297" s="868"/>
      <c r="BA297" s="868"/>
      <c r="BB297" s="868"/>
      <c r="BC297" s="868"/>
      <c r="BD297" s="868"/>
      <c r="BE297" s="869"/>
      <c r="BF297" s="475"/>
      <c r="BH297" s="483"/>
      <c r="BI297" s="483"/>
    </row>
    <row r="298" spans="1:68">
      <c r="A298" s="856"/>
      <c r="B298" s="857"/>
      <c r="C298" s="858"/>
      <c r="D298" s="755"/>
      <c r="E298" s="756"/>
      <c r="F298" s="756"/>
      <c r="G298" s="756"/>
      <c r="H298" s="756"/>
      <c r="I298" s="756"/>
      <c r="J298" s="756"/>
      <c r="K298" s="756"/>
      <c r="L298" s="756"/>
      <c r="M298" s="756"/>
      <c r="N298" s="756"/>
      <c r="O298" s="756"/>
      <c r="P298" s="756"/>
      <c r="Q298" s="756"/>
      <c r="R298" s="756"/>
      <c r="S298" s="756"/>
      <c r="T298" s="756"/>
      <c r="U298" s="756"/>
      <c r="V298" s="756"/>
      <c r="W298" s="756"/>
      <c r="X298" s="756"/>
      <c r="Y298" s="756"/>
      <c r="Z298" s="756"/>
      <c r="AA298" s="757"/>
      <c r="AB298" s="867"/>
      <c r="AC298" s="867"/>
      <c r="AD298" s="867"/>
      <c r="AE298" s="867"/>
      <c r="AF298" s="867"/>
      <c r="AG298" s="867"/>
      <c r="AH298" s="867"/>
      <c r="AI298" s="867"/>
      <c r="AJ298" s="867"/>
      <c r="AK298" s="867"/>
      <c r="AL298" s="987"/>
      <c r="AM298" s="870"/>
      <c r="AN298" s="870"/>
      <c r="AO298" s="870"/>
      <c r="AP298" s="870"/>
      <c r="AQ298" s="870"/>
      <c r="AR298" s="870"/>
      <c r="AS298" s="870"/>
      <c r="AT298" s="870"/>
      <c r="AU298" s="871"/>
      <c r="AV298" s="987"/>
      <c r="AW298" s="870"/>
      <c r="AX298" s="870"/>
      <c r="AY298" s="870"/>
      <c r="AZ298" s="870"/>
      <c r="BA298" s="870"/>
      <c r="BB298" s="870"/>
      <c r="BC298" s="870"/>
      <c r="BD298" s="870"/>
      <c r="BE298" s="871"/>
      <c r="BF298" s="475"/>
      <c r="BH298" s="483"/>
      <c r="BI298" s="483"/>
    </row>
    <row r="299" spans="1:68">
      <c r="A299" s="856"/>
      <c r="B299" s="857"/>
      <c r="C299" s="858"/>
      <c r="D299" s="755"/>
      <c r="E299" s="756"/>
      <c r="F299" s="756"/>
      <c r="G299" s="756"/>
      <c r="H299" s="756"/>
      <c r="I299" s="756"/>
      <c r="J299" s="756"/>
      <c r="K299" s="756"/>
      <c r="L299" s="756"/>
      <c r="M299" s="756"/>
      <c r="N299" s="756"/>
      <c r="O299" s="756"/>
      <c r="P299" s="756"/>
      <c r="Q299" s="756"/>
      <c r="R299" s="756"/>
      <c r="S299" s="756"/>
      <c r="T299" s="756"/>
      <c r="U299" s="756"/>
      <c r="V299" s="756"/>
      <c r="W299" s="756"/>
      <c r="X299" s="756"/>
      <c r="Y299" s="756"/>
      <c r="Z299" s="756"/>
      <c r="AA299" s="757"/>
      <c r="AB299" s="867"/>
      <c r="AC299" s="867"/>
      <c r="AD299" s="867"/>
      <c r="AE299" s="867"/>
      <c r="AF299" s="867"/>
      <c r="AG299" s="867"/>
      <c r="AH299" s="867"/>
      <c r="AI299" s="867"/>
      <c r="AJ299" s="867"/>
      <c r="AK299" s="867"/>
      <c r="AL299" s="987"/>
      <c r="AM299" s="870"/>
      <c r="AN299" s="870"/>
      <c r="AO299" s="870"/>
      <c r="AP299" s="870"/>
      <c r="AQ299" s="870"/>
      <c r="AR299" s="870"/>
      <c r="AS299" s="870"/>
      <c r="AT299" s="870"/>
      <c r="AU299" s="871"/>
      <c r="AV299" s="987"/>
      <c r="AW299" s="870"/>
      <c r="AX299" s="870"/>
      <c r="AY299" s="870"/>
      <c r="AZ299" s="870"/>
      <c r="BA299" s="870"/>
      <c r="BB299" s="870"/>
      <c r="BC299" s="870"/>
      <c r="BD299" s="870"/>
      <c r="BE299" s="871"/>
      <c r="BF299" s="475"/>
      <c r="BH299" s="483"/>
      <c r="BI299" s="483"/>
    </row>
    <row r="300" spans="1:68" ht="12.75" customHeight="1">
      <c r="A300" s="856"/>
      <c r="B300" s="857"/>
      <c r="C300" s="858"/>
      <c r="D300" s="755"/>
      <c r="E300" s="756"/>
      <c r="F300" s="756"/>
      <c r="G300" s="756"/>
      <c r="H300" s="756"/>
      <c r="I300" s="756"/>
      <c r="J300" s="756"/>
      <c r="K300" s="756"/>
      <c r="L300" s="756"/>
      <c r="M300" s="756"/>
      <c r="N300" s="756"/>
      <c r="O300" s="756"/>
      <c r="P300" s="756"/>
      <c r="Q300" s="756"/>
      <c r="R300" s="756"/>
      <c r="S300" s="756"/>
      <c r="T300" s="756"/>
      <c r="U300" s="756"/>
      <c r="V300" s="756"/>
      <c r="W300" s="756"/>
      <c r="X300" s="756"/>
      <c r="Y300" s="756"/>
      <c r="Z300" s="756"/>
      <c r="AA300" s="757"/>
      <c r="AB300" s="867"/>
      <c r="AC300" s="867"/>
      <c r="AD300" s="867"/>
      <c r="AE300" s="867"/>
      <c r="AF300" s="867"/>
      <c r="AG300" s="867"/>
      <c r="AH300" s="867"/>
      <c r="AI300" s="867"/>
      <c r="AJ300" s="867"/>
      <c r="AK300" s="867"/>
      <c r="AL300" s="789" t="s">
        <v>730</v>
      </c>
      <c r="AM300" s="790"/>
      <c r="AN300" s="790"/>
      <c r="AO300" s="790"/>
      <c r="AP300" s="790"/>
      <c r="AQ300" s="790"/>
      <c r="AR300" s="790"/>
      <c r="AS300" s="790"/>
      <c r="AT300" s="790"/>
      <c r="AU300" s="791"/>
      <c r="AV300" s="789" t="s">
        <v>221</v>
      </c>
      <c r="AW300" s="790"/>
      <c r="AX300" s="790"/>
      <c r="AY300" s="790"/>
      <c r="AZ300" s="790"/>
      <c r="BA300" s="790"/>
      <c r="BB300" s="790"/>
      <c r="BC300" s="790"/>
      <c r="BD300" s="790"/>
      <c r="BE300" s="791"/>
      <c r="BF300" s="475"/>
      <c r="BH300" s="483"/>
      <c r="BI300" s="483"/>
    </row>
    <row r="301" spans="1:68" ht="13.5" customHeight="1">
      <c r="A301" s="856"/>
      <c r="B301" s="857"/>
      <c r="C301" s="858"/>
      <c r="D301" s="755"/>
      <c r="E301" s="756"/>
      <c r="F301" s="756"/>
      <c r="G301" s="756"/>
      <c r="H301" s="756"/>
      <c r="I301" s="756"/>
      <c r="J301" s="756"/>
      <c r="K301" s="756"/>
      <c r="L301" s="756"/>
      <c r="M301" s="756"/>
      <c r="N301" s="756"/>
      <c r="O301" s="756"/>
      <c r="P301" s="756"/>
      <c r="Q301" s="756"/>
      <c r="R301" s="756"/>
      <c r="S301" s="756"/>
      <c r="T301" s="756"/>
      <c r="U301" s="756"/>
      <c r="V301" s="756"/>
      <c r="W301" s="756"/>
      <c r="X301" s="756"/>
      <c r="Y301" s="756"/>
      <c r="Z301" s="756"/>
      <c r="AA301" s="757"/>
      <c r="AB301" s="867"/>
      <c r="AC301" s="867"/>
      <c r="AD301" s="867"/>
      <c r="AE301" s="867"/>
      <c r="AF301" s="867"/>
      <c r="AG301" s="867"/>
      <c r="AH301" s="867"/>
      <c r="AI301" s="867"/>
      <c r="AJ301" s="867"/>
      <c r="AK301" s="867"/>
      <c r="AL301" s="789" t="s">
        <v>731</v>
      </c>
      <c r="AM301" s="790"/>
      <c r="AN301" s="790"/>
      <c r="AO301" s="790"/>
      <c r="AP301" s="790"/>
      <c r="AQ301" s="790"/>
      <c r="AR301" s="790"/>
      <c r="AS301" s="790"/>
      <c r="AT301" s="790"/>
      <c r="AU301" s="791"/>
      <c r="AV301" s="789" t="s">
        <v>733</v>
      </c>
      <c r="AW301" s="790"/>
      <c r="AX301" s="790"/>
      <c r="AY301" s="790"/>
      <c r="AZ301" s="790"/>
      <c r="BA301" s="790"/>
      <c r="BB301" s="790"/>
      <c r="BC301" s="790"/>
      <c r="BD301" s="790"/>
      <c r="BE301" s="791"/>
      <c r="BF301" s="475"/>
      <c r="BH301" s="483"/>
      <c r="BI301" s="483"/>
    </row>
    <row r="302" spans="1:68" ht="12.75" customHeight="1">
      <c r="A302" s="856"/>
      <c r="B302" s="857"/>
      <c r="C302" s="858"/>
      <c r="D302" s="1124" t="s">
        <v>54</v>
      </c>
      <c r="E302" s="1125"/>
      <c r="F302" s="1125"/>
      <c r="G302" s="1125"/>
      <c r="H302" s="1125"/>
      <c r="I302" s="1125"/>
      <c r="J302" s="1125"/>
      <c r="K302" s="1125"/>
      <c r="L302" s="1125"/>
      <c r="M302" s="1125"/>
      <c r="N302" s="1125"/>
      <c r="O302" s="1125"/>
      <c r="P302" s="1125"/>
      <c r="Q302" s="1125"/>
      <c r="R302" s="1125"/>
      <c r="S302" s="1125"/>
      <c r="T302" s="1125"/>
      <c r="U302" s="1125"/>
      <c r="V302" s="1125"/>
      <c r="W302" s="1125"/>
      <c r="X302" s="1125"/>
      <c r="Y302" s="1125"/>
      <c r="Z302" s="1125"/>
      <c r="AA302" s="1126"/>
      <c r="AB302" s="867"/>
      <c r="AC302" s="867"/>
      <c r="AD302" s="867"/>
      <c r="AE302" s="867"/>
      <c r="AF302" s="867"/>
      <c r="AG302" s="867"/>
      <c r="AH302" s="867"/>
      <c r="AI302" s="867"/>
      <c r="AJ302" s="867"/>
      <c r="AK302" s="867"/>
      <c r="AL302" s="792" t="s">
        <v>204</v>
      </c>
      <c r="AM302" s="793"/>
      <c r="AN302" s="793"/>
      <c r="AO302" s="793"/>
      <c r="AP302" s="793"/>
      <c r="AQ302" s="793"/>
      <c r="AR302" s="793"/>
      <c r="AS302" s="793"/>
      <c r="AT302" s="793"/>
      <c r="AU302" s="794"/>
      <c r="AV302" s="792" t="s">
        <v>206</v>
      </c>
      <c r="AW302" s="793"/>
      <c r="AX302" s="793"/>
      <c r="AY302" s="793"/>
      <c r="AZ302" s="793"/>
      <c r="BA302" s="793"/>
      <c r="BB302" s="793"/>
      <c r="BC302" s="793"/>
      <c r="BD302" s="793"/>
      <c r="BE302" s="794"/>
      <c r="BF302" s="475"/>
      <c r="BH302" s="500"/>
      <c r="BI302" s="501"/>
    </row>
    <row r="303" spans="1:68" ht="12.75" customHeight="1">
      <c r="A303" s="856"/>
      <c r="B303" s="857"/>
      <c r="C303" s="858"/>
      <c r="D303" s="1127"/>
      <c r="E303" s="1125"/>
      <c r="F303" s="1125"/>
      <c r="G303" s="1125"/>
      <c r="H303" s="1125"/>
      <c r="I303" s="1125"/>
      <c r="J303" s="1125"/>
      <c r="K303" s="1125"/>
      <c r="L303" s="1125"/>
      <c r="M303" s="1125"/>
      <c r="N303" s="1125"/>
      <c r="O303" s="1125"/>
      <c r="P303" s="1125"/>
      <c r="Q303" s="1125"/>
      <c r="R303" s="1125"/>
      <c r="S303" s="1125"/>
      <c r="T303" s="1125"/>
      <c r="U303" s="1125"/>
      <c r="V303" s="1125"/>
      <c r="W303" s="1125"/>
      <c r="X303" s="1125"/>
      <c r="Y303" s="1125"/>
      <c r="Z303" s="1125"/>
      <c r="AA303" s="1126"/>
      <c r="AB303" s="773" t="str">
        <f>IF(AND(AL303="",AV303=""),IF(FIO="","",0),"")</f>
        <v/>
      </c>
      <c r="AC303" s="774"/>
      <c r="AD303" s="774"/>
      <c r="AE303" s="774"/>
      <c r="AF303" s="774"/>
      <c r="AG303" s="774"/>
      <c r="AH303" s="774"/>
      <c r="AI303" s="774"/>
      <c r="AJ303" s="774"/>
      <c r="AK303" s="775"/>
      <c r="AL303" s="801"/>
      <c r="AM303" s="802"/>
      <c r="AN303" s="802"/>
      <c r="AO303" s="802"/>
      <c r="AP303" s="802"/>
      <c r="AQ303" s="802"/>
      <c r="AR303" s="802"/>
      <c r="AS303" s="802"/>
      <c r="AT303" s="802"/>
      <c r="AU303" s="803"/>
      <c r="AV303" s="801"/>
      <c r="AW303" s="802"/>
      <c r="AX303" s="802"/>
      <c r="AY303" s="802"/>
      <c r="AZ303" s="802"/>
      <c r="BA303" s="802"/>
      <c r="BB303" s="802"/>
      <c r="BC303" s="802"/>
      <c r="BD303" s="802"/>
      <c r="BE303" s="803"/>
      <c r="BF303" s="475"/>
      <c r="BG303" s="496">
        <f>SUM(AB303:BE304)</f>
        <v>0</v>
      </c>
      <c r="BH303" s="521">
        <v>150</v>
      </c>
      <c r="BI303" s="521"/>
    </row>
    <row r="304" spans="1:68" ht="12.75" customHeight="1">
      <c r="A304" s="859"/>
      <c r="B304" s="860"/>
      <c r="C304" s="861"/>
      <c r="D304" s="1128"/>
      <c r="E304" s="1129"/>
      <c r="F304" s="1129"/>
      <c r="G304" s="1129"/>
      <c r="H304" s="1129"/>
      <c r="I304" s="1129"/>
      <c r="J304" s="1129"/>
      <c r="K304" s="1129"/>
      <c r="L304" s="1129"/>
      <c r="M304" s="1129"/>
      <c r="N304" s="1129"/>
      <c r="O304" s="1129"/>
      <c r="P304" s="1129"/>
      <c r="Q304" s="1129"/>
      <c r="R304" s="1129"/>
      <c r="S304" s="1129"/>
      <c r="T304" s="1129"/>
      <c r="U304" s="1129"/>
      <c r="V304" s="1129"/>
      <c r="W304" s="1129"/>
      <c r="X304" s="1129"/>
      <c r="Y304" s="1129"/>
      <c r="Z304" s="1129"/>
      <c r="AA304" s="1130"/>
      <c r="AB304" s="776"/>
      <c r="AC304" s="777"/>
      <c r="AD304" s="777"/>
      <c r="AE304" s="777"/>
      <c r="AF304" s="777"/>
      <c r="AG304" s="777"/>
      <c r="AH304" s="777"/>
      <c r="AI304" s="777"/>
      <c r="AJ304" s="777"/>
      <c r="AK304" s="778"/>
      <c r="AL304" s="804"/>
      <c r="AM304" s="805"/>
      <c r="AN304" s="805"/>
      <c r="AO304" s="805"/>
      <c r="AP304" s="805"/>
      <c r="AQ304" s="805"/>
      <c r="AR304" s="805"/>
      <c r="AS304" s="805"/>
      <c r="AT304" s="805"/>
      <c r="AU304" s="806"/>
      <c r="AV304" s="804"/>
      <c r="AW304" s="805"/>
      <c r="AX304" s="805"/>
      <c r="AY304" s="805"/>
      <c r="AZ304" s="805"/>
      <c r="BA304" s="805"/>
      <c r="BB304" s="805"/>
      <c r="BC304" s="805"/>
      <c r="BD304" s="805"/>
      <c r="BE304" s="806"/>
      <c r="BF304" s="475"/>
      <c r="BH304" s="519"/>
      <c r="BI304" s="519"/>
    </row>
    <row r="305" spans="1:61" ht="12.75" hidden="1" customHeight="1">
      <c r="A305" s="816" t="s">
        <v>379</v>
      </c>
      <c r="B305" s="817"/>
      <c r="C305" s="818"/>
      <c r="D305" s="825" t="s">
        <v>349</v>
      </c>
      <c r="E305" s="1026"/>
      <c r="F305" s="1026"/>
      <c r="G305" s="1026"/>
      <c r="H305" s="1026"/>
      <c r="I305" s="1026"/>
      <c r="J305" s="1026"/>
      <c r="K305" s="1026"/>
      <c r="L305" s="1026"/>
      <c r="M305" s="1026"/>
      <c r="N305" s="1026"/>
      <c r="O305" s="1026"/>
      <c r="P305" s="1026"/>
      <c r="Q305" s="1026"/>
      <c r="R305" s="1026"/>
      <c r="S305" s="1026"/>
      <c r="T305" s="1026"/>
      <c r="U305" s="1026"/>
      <c r="V305" s="1026"/>
      <c r="W305" s="1026"/>
      <c r="X305" s="1026"/>
      <c r="Y305" s="1026"/>
      <c r="Z305" s="1026"/>
      <c r="AA305" s="1027"/>
      <c r="AB305" s="833" t="s">
        <v>527</v>
      </c>
      <c r="AC305" s="834"/>
      <c r="AD305" s="834"/>
      <c r="AE305" s="834"/>
      <c r="AF305" s="834"/>
      <c r="AG305" s="834"/>
      <c r="AH305" s="834"/>
      <c r="AI305" s="834"/>
      <c r="AJ305" s="834"/>
      <c r="AK305" s="834"/>
      <c r="AL305" s="834"/>
      <c r="AM305" s="834"/>
      <c r="AN305" s="834"/>
      <c r="AO305" s="834"/>
      <c r="AP305" s="834"/>
      <c r="AQ305" s="834"/>
      <c r="AR305" s="834"/>
      <c r="AS305" s="834"/>
      <c r="AT305" s="834"/>
      <c r="AU305" s="834"/>
      <c r="AV305" s="834"/>
      <c r="AW305" s="834"/>
      <c r="AX305" s="834"/>
      <c r="AY305" s="834"/>
      <c r="AZ305" s="834"/>
      <c r="BA305" s="834"/>
      <c r="BB305" s="834"/>
      <c r="BC305" s="834"/>
      <c r="BD305" s="834"/>
      <c r="BE305" s="835"/>
      <c r="BF305" s="475"/>
      <c r="BH305" s="483"/>
      <c r="BI305" s="483"/>
    </row>
    <row r="306" spans="1:61" ht="12.75" hidden="1" customHeight="1">
      <c r="A306" s="819"/>
      <c r="B306" s="820"/>
      <c r="C306" s="821"/>
      <c r="D306" s="1028"/>
      <c r="E306" s="1123"/>
      <c r="F306" s="1123"/>
      <c r="G306" s="1123"/>
      <c r="H306" s="1123"/>
      <c r="I306" s="1123"/>
      <c r="J306" s="1123"/>
      <c r="K306" s="1123"/>
      <c r="L306" s="1123"/>
      <c r="M306" s="1123"/>
      <c r="N306" s="1123"/>
      <c r="O306" s="1123"/>
      <c r="P306" s="1123"/>
      <c r="Q306" s="1123"/>
      <c r="R306" s="1123"/>
      <c r="S306" s="1123"/>
      <c r="T306" s="1123"/>
      <c r="U306" s="1123"/>
      <c r="V306" s="1123"/>
      <c r="W306" s="1123"/>
      <c r="X306" s="1123"/>
      <c r="Y306" s="1123"/>
      <c r="Z306" s="1123"/>
      <c r="AA306" s="1030"/>
      <c r="AB306" s="836" t="s">
        <v>506</v>
      </c>
      <c r="AC306" s="837"/>
      <c r="AD306" s="837"/>
      <c r="AE306" s="837"/>
      <c r="AF306" s="837"/>
      <c r="AG306" s="837"/>
      <c r="AH306" s="837"/>
      <c r="AI306" s="837"/>
      <c r="AJ306" s="837"/>
      <c r="AK306" s="837"/>
      <c r="AL306" s="837"/>
      <c r="AM306" s="837"/>
      <c r="AN306" s="837"/>
      <c r="AO306" s="837"/>
      <c r="AP306" s="837"/>
      <c r="AQ306" s="837"/>
      <c r="AR306" s="837"/>
      <c r="AS306" s="837"/>
      <c r="AT306" s="837"/>
      <c r="AU306" s="837"/>
      <c r="AV306" s="837"/>
      <c r="AW306" s="837"/>
      <c r="AX306" s="837"/>
      <c r="AY306" s="837"/>
      <c r="AZ306" s="837"/>
      <c r="BA306" s="837"/>
      <c r="BB306" s="837"/>
      <c r="BC306" s="837"/>
      <c r="BD306" s="837"/>
      <c r="BE306" s="838"/>
      <c r="BF306" s="475"/>
      <c r="BH306" s="483"/>
      <c r="BI306" s="483"/>
    </row>
    <row r="307" spans="1:61" ht="12.75" hidden="1" customHeight="1">
      <c r="A307" s="822"/>
      <c r="B307" s="823"/>
      <c r="C307" s="824"/>
      <c r="D307" s="1098"/>
      <c r="E307" s="1099"/>
      <c r="F307" s="1099"/>
      <c r="G307" s="1099"/>
      <c r="H307" s="1099"/>
      <c r="I307" s="1099"/>
      <c r="J307" s="1099"/>
      <c r="K307" s="1099"/>
      <c r="L307" s="1099"/>
      <c r="M307" s="1099"/>
      <c r="N307" s="1099"/>
      <c r="O307" s="1099"/>
      <c r="P307" s="1099"/>
      <c r="Q307" s="1099"/>
      <c r="R307" s="1099"/>
      <c r="S307" s="1099"/>
      <c r="T307" s="1099"/>
      <c r="U307" s="1099"/>
      <c r="V307" s="1099"/>
      <c r="W307" s="1099"/>
      <c r="X307" s="1099"/>
      <c r="Y307" s="1099"/>
      <c r="Z307" s="1099"/>
      <c r="AA307" s="1100"/>
      <c r="AB307" s="839">
        <v>0</v>
      </c>
      <c r="AC307" s="840"/>
      <c r="AD307" s="840"/>
      <c r="AE307" s="840"/>
      <c r="AF307" s="840"/>
      <c r="AG307" s="840"/>
      <c r="AH307" s="840"/>
      <c r="AI307" s="840"/>
      <c r="AJ307" s="840"/>
      <c r="AK307" s="841"/>
      <c r="AL307" s="839" t="s">
        <v>507</v>
      </c>
      <c r="AM307" s="840"/>
      <c r="AN307" s="840"/>
      <c r="AO307" s="840"/>
      <c r="AP307" s="840"/>
      <c r="AQ307" s="840"/>
      <c r="AR307" s="840"/>
      <c r="AS307" s="840"/>
      <c r="AT307" s="840"/>
      <c r="AU307" s="841"/>
      <c r="AV307" s="839" t="s">
        <v>508</v>
      </c>
      <c r="AW307" s="840"/>
      <c r="AX307" s="840"/>
      <c r="AY307" s="840"/>
      <c r="AZ307" s="840"/>
      <c r="BA307" s="840"/>
      <c r="BB307" s="840"/>
      <c r="BC307" s="840"/>
      <c r="BD307" s="840"/>
      <c r="BE307" s="841"/>
      <c r="BF307" s="475"/>
      <c r="BH307" s="483"/>
      <c r="BI307" s="483"/>
    </row>
    <row r="308" spans="1:61" ht="15" hidden="1" customHeight="1">
      <c r="A308" s="853" t="s">
        <v>215</v>
      </c>
      <c r="B308" s="854"/>
      <c r="C308" s="855"/>
      <c r="D308" s="752" t="s">
        <v>637</v>
      </c>
      <c r="E308" s="753"/>
      <c r="F308" s="753"/>
      <c r="G308" s="753"/>
      <c r="H308" s="753"/>
      <c r="I308" s="753"/>
      <c r="J308" s="753"/>
      <c r="K308" s="753"/>
      <c r="L308" s="753"/>
      <c r="M308" s="753"/>
      <c r="N308" s="753"/>
      <c r="O308" s="753"/>
      <c r="P308" s="753"/>
      <c r="Q308" s="753"/>
      <c r="R308" s="753"/>
      <c r="S308" s="753"/>
      <c r="T308" s="753"/>
      <c r="U308" s="753"/>
      <c r="V308" s="753"/>
      <c r="W308" s="753"/>
      <c r="X308" s="753"/>
      <c r="Y308" s="753"/>
      <c r="Z308" s="753"/>
      <c r="AA308" s="754"/>
      <c r="AB308" s="867" t="s">
        <v>366</v>
      </c>
      <c r="AC308" s="867"/>
      <c r="AD308" s="867"/>
      <c r="AE308" s="867"/>
      <c r="AF308" s="867"/>
      <c r="AG308" s="867"/>
      <c r="AH308" s="867"/>
      <c r="AI308" s="867"/>
      <c r="AJ308" s="867"/>
      <c r="AK308" s="867"/>
      <c r="AL308" s="954" t="s">
        <v>628</v>
      </c>
      <c r="AM308" s="955"/>
      <c r="AN308" s="955"/>
      <c r="AO308" s="955"/>
      <c r="AP308" s="955"/>
      <c r="AQ308" s="955"/>
      <c r="AR308" s="955"/>
      <c r="AS308" s="955"/>
      <c r="AT308" s="955"/>
      <c r="AU308" s="956"/>
      <c r="AV308" s="954" t="s">
        <v>510</v>
      </c>
      <c r="AW308" s="955"/>
      <c r="AX308" s="955"/>
      <c r="AY308" s="955"/>
      <c r="AZ308" s="955"/>
      <c r="BA308" s="955"/>
      <c r="BB308" s="955"/>
      <c r="BC308" s="955"/>
      <c r="BD308" s="955"/>
      <c r="BE308" s="956"/>
      <c r="BF308" s="475"/>
      <c r="BH308" s="483"/>
      <c r="BI308" s="483"/>
    </row>
    <row r="309" spans="1:61" ht="5.25" hidden="1" customHeight="1">
      <c r="A309" s="856"/>
      <c r="B309" s="857"/>
      <c r="C309" s="858"/>
      <c r="D309" s="755"/>
      <c r="E309" s="756"/>
      <c r="F309" s="756"/>
      <c r="G309" s="756"/>
      <c r="H309" s="756"/>
      <c r="I309" s="756"/>
      <c r="J309" s="756"/>
      <c r="K309" s="756"/>
      <c r="L309" s="756"/>
      <c r="M309" s="756"/>
      <c r="N309" s="756"/>
      <c r="O309" s="756"/>
      <c r="P309" s="756"/>
      <c r="Q309" s="756"/>
      <c r="R309" s="756"/>
      <c r="S309" s="756"/>
      <c r="T309" s="756"/>
      <c r="U309" s="756"/>
      <c r="V309" s="756"/>
      <c r="W309" s="756"/>
      <c r="X309" s="756"/>
      <c r="Y309" s="756"/>
      <c r="Z309" s="756"/>
      <c r="AA309" s="757"/>
      <c r="AB309" s="867"/>
      <c r="AC309" s="867"/>
      <c r="AD309" s="867"/>
      <c r="AE309" s="867"/>
      <c r="AF309" s="867"/>
      <c r="AG309" s="867"/>
      <c r="AH309" s="867"/>
      <c r="AI309" s="867"/>
      <c r="AJ309" s="867"/>
      <c r="AK309" s="867"/>
      <c r="AL309" s="957"/>
      <c r="AM309" s="958"/>
      <c r="AN309" s="958"/>
      <c r="AO309" s="958"/>
      <c r="AP309" s="958"/>
      <c r="AQ309" s="958"/>
      <c r="AR309" s="958"/>
      <c r="AS309" s="958"/>
      <c r="AT309" s="958"/>
      <c r="AU309" s="959"/>
      <c r="AV309" s="957"/>
      <c r="AW309" s="958"/>
      <c r="AX309" s="958"/>
      <c r="AY309" s="958"/>
      <c r="AZ309" s="958"/>
      <c r="BA309" s="958"/>
      <c r="BB309" s="958"/>
      <c r="BC309" s="958"/>
      <c r="BD309" s="958"/>
      <c r="BE309" s="959"/>
      <c r="BF309" s="475"/>
      <c r="BH309" s="483"/>
      <c r="BI309" s="483"/>
    </row>
    <row r="310" spans="1:61" ht="15" hidden="1" customHeight="1">
      <c r="A310" s="856"/>
      <c r="B310" s="857"/>
      <c r="C310" s="858"/>
      <c r="D310" s="755"/>
      <c r="E310" s="756"/>
      <c r="F310" s="756"/>
      <c r="G310" s="756"/>
      <c r="H310" s="756"/>
      <c r="I310" s="756"/>
      <c r="J310" s="756"/>
      <c r="K310" s="756"/>
      <c r="L310" s="756"/>
      <c r="M310" s="756"/>
      <c r="N310" s="756"/>
      <c r="O310" s="756"/>
      <c r="P310" s="756"/>
      <c r="Q310" s="756"/>
      <c r="R310" s="756"/>
      <c r="S310" s="756"/>
      <c r="T310" s="756"/>
      <c r="U310" s="756"/>
      <c r="V310" s="756"/>
      <c r="W310" s="756"/>
      <c r="X310" s="756"/>
      <c r="Y310" s="756"/>
      <c r="Z310" s="756"/>
      <c r="AA310" s="757"/>
      <c r="AB310" s="867"/>
      <c r="AC310" s="867"/>
      <c r="AD310" s="867"/>
      <c r="AE310" s="867"/>
      <c r="AF310" s="867"/>
      <c r="AG310" s="867"/>
      <c r="AH310" s="867"/>
      <c r="AI310" s="867"/>
      <c r="AJ310" s="867"/>
      <c r="AK310" s="867"/>
      <c r="AL310" s="248"/>
      <c r="AM310" s="249"/>
      <c r="AN310" s="249"/>
      <c r="AO310" s="249"/>
      <c r="AP310" s="249"/>
      <c r="AQ310" s="249"/>
      <c r="AR310" s="249"/>
      <c r="AS310" s="249"/>
      <c r="AT310" s="249"/>
      <c r="AU310" s="249"/>
      <c r="AV310" s="248"/>
      <c r="AW310" s="249"/>
      <c r="AX310" s="249"/>
      <c r="AY310" s="249"/>
      <c r="AZ310" s="249"/>
      <c r="BA310" s="249"/>
      <c r="BB310" s="249"/>
      <c r="BC310" s="249"/>
      <c r="BD310" s="249"/>
      <c r="BE310" s="209"/>
      <c r="BF310" s="475"/>
      <c r="BH310" s="483"/>
      <c r="BI310" s="483"/>
    </row>
    <row r="311" spans="1:61" ht="25.5" hidden="1" customHeight="1">
      <c r="A311" s="856"/>
      <c r="B311" s="857"/>
      <c r="C311" s="858"/>
      <c r="D311" s="755"/>
      <c r="E311" s="756"/>
      <c r="F311" s="756"/>
      <c r="G311" s="756"/>
      <c r="H311" s="756"/>
      <c r="I311" s="756"/>
      <c r="J311" s="756"/>
      <c r="K311" s="756"/>
      <c r="L311" s="756"/>
      <c r="M311" s="756"/>
      <c r="N311" s="756"/>
      <c r="O311" s="756"/>
      <c r="P311" s="756"/>
      <c r="Q311" s="756"/>
      <c r="R311" s="756"/>
      <c r="S311" s="756"/>
      <c r="T311" s="756"/>
      <c r="U311" s="756"/>
      <c r="V311" s="756"/>
      <c r="W311" s="756"/>
      <c r="X311" s="756"/>
      <c r="Y311" s="756"/>
      <c r="Z311" s="756"/>
      <c r="AA311" s="757"/>
      <c r="AB311" s="867"/>
      <c r="AC311" s="867"/>
      <c r="AD311" s="867"/>
      <c r="AE311" s="867"/>
      <c r="AF311" s="867"/>
      <c r="AG311" s="867"/>
      <c r="AH311" s="867"/>
      <c r="AI311" s="867"/>
      <c r="AJ311" s="867"/>
      <c r="AK311" s="867"/>
      <c r="AL311" s="951"/>
      <c r="AM311" s="952"/>
      <c r="AN311" s="952"/>
      <c r="AO311" s="952"/>
      <c r="AP311" s="952"/>
      <c r="AQ311" s="952"/>
      <c r="AR311" s="952"/>
      <c r="AS311" s="952"/>
      <c r="AT311" s="952"/>
      <c r="AU311" s="953"/>
      <c r="AV311" s="951"/>
      <c r="AW311" s="952"/>
      <c r="AX311" s="952"/>
      <c r="AY311" s="952"/>
      <c r="AZ311" s="952"/>
      <c r="BA311" s="952"/>
      <c r="BB311" s="952"/>
      <c r="BC311" s="952"/>
      <c r="BD311" s="952"/>
      <c r="BE311" s="953"/>
      <c r="BF311" s="475"/>
      <c r="BH311" s="483"/>
      <c r="BI311" s="483"/>
    </row>
    <row r="312" spans="1:61" ht="12.75" hidden="1" customHeight="1">
      <c r="A312" s="856"/>
      <c r="B312" s="857"/>
      <c r="C312" s="858"/>
      <c r="D312" s="755"/>
      <c r="E312" s="756"/>
      <c r="F312" s="756"/>
      <c r="G312" s="756"/>
      <c r="H312" s="756"/>
      <c r="I312" s="756"/>
      <c r="J312" s="756"/>
      <c r="K312" s="756"/>
      <c r="L312" s="756"/>
      <c r="M312" s="756"/>
      <c r="N312" s="756"/>
      <c r="O312" s="756"/>
      <c r="P312" s="756"/>
      <c r="Q312" s="756"/>
      <c r="R312" s="756"/>
      <c r="S312" s="756"/>
      <c r="T312" s="756"/>
      <c r="U312" s="756"/>
      <c r="V312" s="756"/>
      <c r="W312" s="756"/>
      <c r="X312" s="756"/>
      <c r="Y312" s="756"/>
      <c r="Z312" s="756"/>
      <c r="AA312" s="757"/>
      <c r="AB312" s="867"/>
      <c r="AC312" s="867"/>
      <c r="AD312" s="867"/>
      <c r="AE312" s="867"/>
      <c r="AF312" s="867"/>
      <c r="AG312" s="867"/>
      <c r="AH312" s="867"/>
      <c r="AI312" s="867"/>
      <c r="AJ312" s="867"/>
      <c r="AK312" s="867"/>
      <c r="AL312" s="789" t="s">
        <v>39</v>
      </c>
      <c r="AM312" s="790"/>
      <c r="AN312" s="790"/>
      <c r="AO312" s="790"/>
      <c r="AP312" s="790"/>
      <c r="AQ312" s="790"/>
      <c r="AR312" s="790"/>
      <c r="AS312" s="790"/>
      <c r="AT312" s="790"/>
      <c r="AU312" s="791"/>
      <c r="AV312" s="789" t="s">
        <v>40</v>
      </c>
      <c r="AW312" s="790"/>
      <c r="AX312" s="790"/>
      <c r="AY312" s="790"/>
      <c r="AZ312" s="790"/>
      <c r="BA312" s="790"/>
      <c r="BB312" s="790"/>
      <c r="BC312" s="790"/>
      <c r="BD312" s="790"/>
      <c r="BE312" s="791"/>
      <c r="BF312" s="475"/>
      <c r="BH312" s="483"/>
      <c r="BI312" s="483"/>
    </row>
    <row r="313" spans="1:61" ht="33" hidden="1" customHeight="1">
      <c r="A313" s="856"/>
      <c r="B313" s="857"/>
      <c r="C313" s="858"/>
      <c r="D313" s="877" t="s">
        <v>636</v>
      </c>
      <c r="E313" s="1123"/>
      <c r="F313" s="1123"/>
      <c r="G313" s="1123"/>
      <c r="H313" s="1123"/>
      <c r="I313" s="1123"/>
      <c r="J313" s="1123"/>
      <c r="K313" s="1123"/>
      <c r="L313" s="1123"/>
      <c r="M313" s="1123"/>
      <c r="N313" s="1123"/>
      <c r="O313" s="1123"/>
      <c r="P313" s="1123"/>
      <c r="Q313" s="1123"/>
      <c r="R313" s="1123"/>
      <c r="S313" s="1123"/>
      <c r="T313" s="1123"/>
      <c r="U313" s="1123"/>
      <c r="V313" s="1123"/>
      <c r="W313" s="1123"/>
      <c r="X313" s="1123"/>
      <c r="Y313" s="1123"/>
      <c r="Z313" s="1123"/>
      <c r="AA313" s="1030"/>
      <c r="AB313" s="867"/>
      <c r="AC313" s="867"/>
      <c r="AD313" s="867"/>
      <c r="AE313" s="867"/>
      <c r="AF313" s="867"/>
      <c r="AG313" s="867"/>
      <c r="AH313" s="867"/>
      <c r="AI313" s="867"/>
      <c r="AJ313" s="867"/>
      <c r="AK313" s="867"/>
      <c r="AL313" s="792" t="s">
        <v>41</v>
      </c>
      <c r="AM313" s="793"/>
      <c r="AN313" s="793"/>
      <c r="AO313" s="793"/>
      <c r="AP313" s="793"/>
      <c r="AQ313" s="793"/>
      <c r="AR313" s="793"/>
      <c r="AS313" s="793"/>
      <c r="AT313" s="793"/>
      <c r="AU313" s="794"/>
      <c r="AV313" s="792" t="s">
        <v>42</v>
      </c>
      <c r="AW313" s="793"/>
      <c r="AX313" s="793"/>
      <c r="AY313" s="793"/>
      <c r="AZ313" s="793"/>
      <c r="BA313" s="793"/>
      <c r="BB313" s="793"/>
      <c r="BC313" s="793"/>
      <c r="BD313" s="793"/>
      <c r="BE313" s="794"/>
      <c r="BF313" s="475"/>
      <c r="BH313" s="500"/>
      <c r="BI313" s="501" t="s">
        <v>99</v>
      </c>
    </row>
    <row r="314" spans="1:61" ht="12.75" hidden="1" customHeight="1">
      <c r="A314" s="856"/>
      <c r="B314" s="857"/>
      <c r="C314" s="858"/>
      <c r="D314" s="1028"/>
      <c r="E314" s="1123"/>
      <c r="F314" s="1123"/>
      <c r="G314" s="1123"/>
      <c r="H314" s="1123"/>
      <c r="I314" s="1123"/>
      <c r="J314" s="1123"/>
      <c r="K314" s="1123"/>
      <c r="L314" s="1123"/>
      <c r="M314" s="1123"/>
      <c r="N314" s="1123"/>
      <c r="O314" s="1123"/>
      <c r="P314" s="1123"/>
      <c r="Q314" s="1123"/>
      <c r="R314" s="1123"/>
      <c r="S314" s="1123"/>
      <c r="T314" s="1123"/>
      <c r="U314" s="1123"/>
      <c r="V314" s="1123"/>
      <c r="W314" s="1123"/>
      <c r="X314" s="1123"/>
      <c r="Y314" s="1123"/>
      <c r="Z314" s="1123"/>
      <c r="AA314" s="1030"/>
      <c r="AB314" s="816" t="str">
        <f>IF(AND(AL314="",AV314=""),IF(FIO="","",0),"")</f>
        <v/>
      </c>
      <c r="AC314" s="817"/>
      <c r="AD314" s="817"/>
      <c r="AE314" s="817"/>
      <c r="AF314" s="817"/>
      <c r="AG314" s="817"/>
      <c r="AH314" s="817"/>
      <c r="AI314" s="817"/>
      <c r="AJ314" s="817"/>
      <c r="AK314" s="818"/>
      <c r="AL314" s="988"/>
      <c r="AM314" s="989"/>
      <c r="AN314" s="989"/>
      <c r="AO314" s="989"/>
      <c r="AP314" s="989"/>
      <c r="AQ314" s="989"/>
      <c r="AR314" s="989"/>
      <c r="AS314" s="989"/>
      <c r="AT314" s="989"/>
      <c r="AU314" s="990"/>
      <c r="AV314" s="988"/>
      <c r="AW314" s="989"/>
      <c r="AX314" s="989"/>
      <c r="AY314" s="989"/>
      <c r="AZ314" s="989"/>
      <c r="BA314" s="989"/>
      <c r="BB314" s="989"/>
      <c r="BC314" s="989"/>
      <c r="BD314" s="989"/>
      <c r="BE314" s="990"/>
      <c r="BF314" s="475"/>
      <c r="BG314" s="496">
        <f>MAX(AB314:BE315)</f>
        <v>0</v>
      </c>
      <c r="BH314" s="521"/>
      <c r="BI314" s="521">
        <v>300</v>
      </c>
    </row>
    <row r="315" spans="1:61" ht="12.75" hidden="1" customHeight="1">
      <c r="A315" s="859"/>
      <c r="B315" s="860"/>
      <c r="C315" s="861"/>
      <c r="D315" s="1098"/>
      <c r="E315" s="1099"/>
      <c r="F315" s="1099"/>
      <c r="G315" s="1099"/>
      <c r="H315" s="1099"/>
      <c r="I315" s="1099"/>
      <c r="J315" s="1099"/>
      <c r="K315" s="1099"/>
      <c r="L315" s="1099"/>
      <c r="M315" s="1099"/>
      <c r="N315" s="1099"/>
      <c r="O315" s="1099"/>
      <c r="P315" s="1099"/>
      <c r="Q315" s="1099"/>
      <c r="R315" s="1099"/>
      <c r="S315" s="1099"/>
      <c r="T315" s="1099"/>
      <c r="U315" s="1099"/>
      <c r="V315" s="1099"/>
      <c r="W315" s="1099"/>
      <c r="X315" s="1099"/>
      <c r="Y315" s="1099"/>
      <c r="Z315" s="1099"/>
      <c r="AA315" s="1100"/>
      <c r="AB315" s="822"/>
      <c r="AC315" s="823"/>
      <c r="AD315" s="823"/>
      <c r="AE315" s="823"/>
      <c r="AF315" s="823"/>
      <c r="AG315" s="823"/>
      <c r="AH315" s="823"/>
      <c r="AI315" s="823"/>
      <c r="AJ315" s="823"/>
      <c r="AK315" s="824"/>
      <c r="AL315" s="991"/>
      <c r="AM315" s="992"/>
      <c r="AN315" s="992"/>
      <c r="AO315" s="992"/>
      <c r="AP315" s="992"/>
      <c r="AQ315" s="992"/>
      <c r="AR315" s="992"/>
      <c r="AS315" s="992"/>
      <c r="AT315" s="992"/>
      <c r="AU315" s="993"/>
      <c r="AV315" s="991"/>
      <c r="AW315" s="992"/>
      <c r="AX315" s="992"/>
      <c r="AY315" s="992"/>
      <c r="AZ315" s="992"/>
      <c r="BA315" s="992"/>
      <c r="BB315" s="992"/>
      <c r="BC315" s="992"/>
      <c r="BD315" s="992"/>
      <c r="BE315" s="993"/>
      <c r="BF315" s="475"/>
      <c r="BH315" s="519"/>
      <c r="BI315" s="519"/>
    </row>
    <row r="316" spans="1:61" ht="12.75" hidden="1" customHeight="1">
      <c r="A316" s="816" t="s">
        <v>379</v>
      </c>
      <c r="B316" s="817"/>
      <c r="C316" s="818"/>
      <c r="D316" s="825" t="s">
        <v>349</v>
      </c>
      <c r="E316" s="1026"/>
      <c r="F316" s="1026"/>
      <c r="G316" s="1026"/>
      <c r="H316" s="1026"/>
      <c r="I316" s="1026"/>
      <c r="J316" s="1026"/>
      <c r="K316" s="1026"/>
      <c r="L316" s="1026"/>
      <c r="M316" s="1026"/>
      <c r="N316" s="1026"/>
      <c r="O316" s="1026"/>
      <c r="P316" s="1026"/>
      <c r="Q316" s="1026"/>
      <c r="R316" s="1026"/>
      <c r="S316" s="1026"/>
      <c r="T316" s="1026"/>
      <c r="U316" s="1026"/>
      <c r="V316" s="1026"/>
      <c r="W316" s="1026"/>
      <c r="X316" s="1026"/>
      <c r="Y316" s="1026"/>
      <c r="Z316" s="1026"/>
      <c r="AA316" s="1027"/>
      <c r="AB316" s="833" t="s">
        <v>527</v>
      </c>
      <c r="AC316" s="834"/>
      <c r="AD316" s="834"/>
      <c r="AE316" s="834"/>
      <c r="AF316" s="834"/>
      <c r="AG316" s="834"/>
      <c r="AH316" s="834"/>
      <c r="AI316" s="834"/>
      <c r="AJ316" s="834"/>
      <c r="AK316" s="834"/>
      <c r="AL316" s="834"/>
      <c r="AM316" s="834"/>
      <c r="AN316" s="834"/>
      <c r="AO316" s="834"/>
      <c r="AP316" s="834"/>
      <c r="AQ316" s="834"/>
      <c r="AR316" s="834"/>
      <c r="AS316" s="834"/>
      <c r="AT316" s="834"/>
      <c r="AU316" s="834"/>
      <c r="AV316" s="834"/>
      <c r="AW316" s="834"/>
      <c r="AX316" s="834"/>
      <c r="AY316" s="834"/>
      <c r="AZ316" s="834"/>
      <c r="BA316" s="834"/>
      <c r="BB316" s="834"/>
      <c r="BC316" s="834"/>
      <c r="BD316" s="834"/>
      <c r="BE316" s="835"/>
      <c r="BF316" s="475"/>
      <c r="BH316" s="483"/>
      <c r="BI316" s="483"/>
    </row>
    <row r="317" spans="1:61" ht="12.75" hidden="1" customHeight="1">
      <c r="A317" s="819"/>
      <c r="B317" s="820"/>
      <c r="C317" s="821"/>
      <c r="D317" s="1028"/>
      <c r="E317" s="1123"/>
      <c r="F317" s="1123"/>
      <c r="G317" s="1123"/>
      <c r="H317" s="1123"/>
      <c r="I317" s="1123"/>
      <c r="J317" s="1123"/>
      <c r="K317" s="1123"/>
      <c r="L317" s="1123"/>
      <c r="M317" s="1123"/>
      <c r="N317" s="1123"/>
      <c r="O317" s="1123"/>
      <c r="P317" s="1123"/>
      <c r="Q317" s="1123"/>
      <c r="R317" s="1123"/>
      <c r="S317" s="1123"/>
      <c r="T317" s="1123"/>
      <c r="U317" s="1123"/>
      <c r="V317" s="1123"/>
      <c r="W317" s="1123"/>
      <c r="X317" s="1123"/>
      <c r="Y317" s="1123"/>
      <c r="Z317" s="1123"/>
      <c r="AA317" s="1030"/>
      <c r="AB317" s="836" t="s">
        <v>234</v>
      </c>
      <c r="AC317" s="837"/>
      <c r="AD317" s="837"/>
      <c r="AE317" s="837"/>
      <c r="AF317" s="837"/>
      <c r="AG317" s="837"/>
      <c r="AH317" s="837"/>
      <c r="AI317" s="837"/>
      <c r="AJ317" s="837"/>
      <c r="AK317" s="837"/>
      <c r="AL317" s="837"/>
      <c r="AM317" s="837"/>
      <c r="AN317" s="837"/>
      <c r="AO317" s="837"/>
      <c r="AP317" s="837"/>
      <c r="AQ317" s="837"/>
      <c r="AR317" s="837"/>
      <c r="AS317" s="837"/>
      <c r="AT317" s="837"/>
      <c r="AU317" s="837"/>
      <c r="AV317" s="837"/>
      <c r="AW317" s="837"/>
      <c r="AX317" s="837"/>
      <c r="AY317" s="837"/>
      <c r="AZ317" s="837"/>
      <c r="BA317" s="837"/>
      <c r="BB317" s="837"/>
      <c r="BC317" s="837"/>
      <c r="BD317" s="837"/>
      <c r="BE317" s="838"/>
      <c r="BF317" s="475"/>
      <c r="BH317" s="483"/>
      <c r="BI317" s="483"/>
    </row>
    <row r="318" spans="1:61" ht="12.75" hidden="1" customHeight="1">
      <c r="A318" s="822"/>
      <c r="B318" s="823"/>
      <c r="C318" s="824"/>
      <c r="D318" s="1098"/>
      <c r="E318" s="1099"/>
      <c r="F318" s="1099"/>
      <c r="G318" s="1099"/>
      <c r="H318" s="1099"/>
      <c r="I318" s="1099"/>
      <c r="J318" s="1099"/>
      <c r="K318" s="1099"/>
      <c r="L318" s="1099"/>
      <c r="M318" s="1099"/>
      <c r="N318" s="1099"/>
      <c r="O318" s="1099"/>
      <c r="P318" s="1099"/>
      <c r="Q318" s="1099"/>
      <c r="R318" s="1099"/>
      <c r="S318" s="1099"/>
      <c r="T318" s="1099"/>
      <c r="U318" s="1099"/>
      <c r="V318" s="1099"/>
      <c r="W318" s="1099"/>
      <c r="X318" s="1099"/>
      <c r="Y318" s="1099"/>
      <c r="Z318" s="1099"/>
      <c r="AA318" s="1100"/>
      <c r="AB318" s="839">
        <v>0</v>
      </c>
      <c r="AC318" s="840"/>
      <c r="AD318" s="840"/>
      <c r="AE318" s="840"/>
      <c r="AF318" s="840"/>
      <c r="AG318" s="840"/>
      <c r="AH318" s="840"/>
      <c r="AI318" s="840"/>
      <c r="AJ318" s="840"/>
      <c r="AK318" s="841"/>
      <c r="AL318" s="839" t="s">
        <v>478</v>
      </c>
      <c r="AM318" s="840"/>
      <c r="AN318" s="840"/>
      <c r="AO318" s="840"/>
      <c r="AP318" s="840"/>
      <c r="AQ318" s="840"/>
      <c r="AR318" s="840"/>
      <c r="AS318" s="840"/>
      <c r="AT318" s="840"/>
      <c r="AU318" s="841"/>
      <c r="AV318" s="839" t="s">
        <v>479</v>
      </c>
      <c r="AW318" s="840"/>
      <c r="AX318" s="840"/>
      <c r="AY318" s="840"/>
      <c r="AZ318" s="840"/>
      <c r="BA318" s="840"/>
      <c r="BB318" s="840"/>
      <c r="BC318" s="840"/>
      <c r="BD318" s="840"/>
      <c r="BE318" s="841"/>
      <c r="BF318" s="475"/>
      <c r="BH318" s="483"/>
      <c r="BI318" s="483"/>
    </row>
    <row r="319" spans="1:61" ht="18" customHeight="1">
      <c r="A319" s="853" t="s">
        <v>207</v>
      </c>
      <c r="B319" s="854"/>
      <c r="C319" s="855"/>
      <c r="D319" s="752" t="s">
        <v>817</v>
      </c>
      <c r="E319" s="753"/>
      <c r="F319" s="753"/>
      <c r="G319" s="753"/>
      <c r="H319" s="753"/>
      <c r="I319" s="753"/>
      <c r="J319" s="753"/>
      <c r="K319" s="753"/>
      <c r="L319" s="753"/>
      <c r="M319" s="753"/>
      <c r="N319" s="753"/>
      <c r="O319" s="753"/>
      <c r="P319" s="753"/>
      <c r="Q319" s="753"/>
      <c r="R319" s="753"/>
      <c r="S319" s="753"/>
      <c r="T319" s="753"/>
      <c r="U319" s="753"/>
      <c r="V319" s="753"/>
      <c r="W319" s="753"/>
      <c r="X319" s="753"/>
      <c r="Y319" s="753"/>
      <c r="Z319" s="753"/>
      <c r="AA319" s="754"/>
      <c r="AB319" s="867" t="s">
        <v>747</v>
      </c>
      <c r="AC319" s="867"/>
      <c r="AD319" s="867"/>
      <c r="AE319" s="867"/>
      <c r="AF319" s="867"/>
      <c r="AG319" s="867"/>
      <c r="AH319" s="867"/>
      <c r="AI319" s="867"/>
      <c r="AJ319" s="867"/>
      <c r="AK319" s="867"/>
      <c r="AL319" s="986" t="s">
        <v>745</v>
      </c>
      <c r="AM319" s="868"/>
      <c r="AN319" s="868"/>
      <c r="AO319" s="868"/>
      <c r="AP319" s="868"/>
      <c r="AQ319" s="868"/>
      <c r="AR319" s="868"/>
      <c r="AS319" s="868"/>
      <c r="AT319" s="868"/>
      <c r="AU319" s="868"/>
      <c r="AV319" s="868"/>
      <c r="AW319" s="868"/>
      <c r="AX319" s="868"/>
      <c r="AY319" s="868"/>
      <c r="AZ319" s="868"/>
      <c r="BA319" s="868"/>
      <c r="BB319" s="868"/>
      <c r="BC319" s="868"/>
      <c r="BD319" s="868"/>
      <c r="BE319" s="869"/>
      <c r="BF319" s="475"/>
      <c r="BH319" s="483"/>
      <c r="BI319" s="483"/>
    </row>
    <row r="320" spans="1:61" ht="12.75" customHeight="1">
      <c r="A320" s="856"/>
      <c r="B320" s="857"/>
      <c r="C320" s="858"/>
      <c r="D320" s="755"/>
      <c r="E320" s="756"/>
      <c r="F320" s="756"/>
      <c r="G320" s="756"/>
      <c r="H320" s="756"/>
      <c r="I320" s="756"/>
      <c r="J320" s="756"/>
      <c r="K320" s="756"/>
      <c r="L320" s="756"/>
      <c r="M320" s="756"/>
      <c r="N320" s="756"/>
      <c r="O320" s="756"/>
      <c r="P320" s="756"/>
      <c r="Q320" s="756"/>
      <c r="R320" s="756"/>
      <c r="S320" s="756"/>
      <c r="T320" s="756"/>
      <c r="U320" s="756"/>
      <c r="V320" s="756"/>
      <c r="W320" s="756"/>
      <c r="X320" s="756"/>
      <c r="Y320" s="756"/>
      <c r="Z320" s="756"/>
      <c r="AA320" s="757"/>
      <c r="AB320" s="867"/>
      <c r="AC320" s="867"/>
      <c r="AD320" s="867"/>
      <c r="AE320" s="867"/>
      <c r="AF320" s="867"/>
      <c r="AG320" s="867"/>
      <c r="AH320" s="867"/>
      <c r="AI320" s="867"/>
      <c r="AJ320" s="867"/>
      <c r="AK320" s="867"/>
      <c r="AL320" s="987" t="s">
        <v>221</v>
      </c>
      <c r="AM320" s="870"/>
      <c r="AN320" s="870"/>
      <c r="AO320" s="870"/>
      <c r="AP320" s="870"/>
      <c r="AQ320" s="870"/>
      <c r="AR320" s="870"/>
      <c r="AS320" s="870"/>
      <c r="AT320" s="870"/>
      <c r="AU320" s="870"/>
      <c r="AV320" s="870"/>
      <c r="AW320" s="870"/>
      <c r="AX320" s="870"/>
      <c r="AY320" s="870"/>
      <c r="AZ320" s="870"/>
      <c r="BA320" s="870"/>
      <c r="BB320" s="870"/>
      <c r="BC320" s="870"/>
      <c r="BD320" s="870"/>
      <c r="BE320" s="871"/>
      <c r="BF320" s="475"/>
      <c r="BH320" s="483"/>
      <c r="BI320" s="483"/>
    </row>
    <row r="321" spans="1:62" ht="12.75" customHeight="1">
      <c r="A321" s="856"/>
      <c r="B321" s="857"/>
      <c r="C321" s="858"/>
      <c r="D321" s="755"/>
      <c r="E321" s="756"/>
      <c r="F321" s="756"/>
      <c r="G321" s="756"/>
      <c r="H321" s="756"/>
      <c r="I321" s="756"/>
      <c r="J321" s="756"/>
      <c r="K321" s="756"/>
      <c r="L321" s="756"/>
      <c r="M321" s="756"/>
      <c r="N321" s="756"/>
      <c r="O321" s="756"/>
      <c r="P321" s="756"/>
      <c r="Q321" s="756"/>
      <c r="R321" s="756"/>
      <c r="S321" s="756"/>
      <c r="T321" s="756"/>
      <c r="U321" s="756"/>
      <c r="V321" s="756"/>
      <c r="W321" s="756"/>
      <c r="X321" s="756"/>
      <c r="Y321" s="756"/>
      <c r="Z321" s="756"/>
      <c r="AA321" s="757"/>
      <c r="AB321" s="867"/>
      <c r="AC321" s="867"/>
      <c r="AD321" s="867"/>
      <c r="AE321" s="867"/>
      <c r="AF321" s="867"/>
      <c r="AG321" s="867"/>
      <c r="AH321" s="867"/>
      <c r="AI321" s="867"/>
      <c r="AJ321" s="867"/>
      <c r="AK321" s="867"/>
      <c r="AL321" s="987" t="s">
        <v>746</v>
      </c>
      <c r="AM321" s="870"/>
      <c r="AN321" s="870"/>
      <c r="AO321" s="870"/>
      <c r="AP321" s="870"/>
      <c r="AQ321" s="870"/>
      <c r="AR321" s="870"/>
      <c r="AS321" s="870"/>
      <c r="AT321" s="870"/>
      <c r="AU321" s="870"/>
      <c r="AV321" s="870"/>
      <c r="AW321" s="870"/>
      <c r="AX321" s="870"/>
      <c r="AY321" s="870"/>
      <c r="AZ321" s="870"/>
      <c r="BA321" s="870"/>
      <c r="BB321" s="870"/>
      <c r="BC321" s="870"/>
      <c r="BD321" s="870"/>
      <c r="BE321" s="871"/>
      <c r="BF321" s="475"/>
      <c r="BH321" s="483"/>
      <c r="BI321" s="483"/>
    </row>
    <row r="322" spans="1:62" ht="37.5" customHeight="1">
      <c r="A322" s="856"/>
      <c r="B322" s="857"/>
      <c r="C322" s="858"/>
      <c r="D322" s="755"/>
      <c r="E322" s="756"/>
      <c r="F322" s="756"/>
      <c r="G322" s="756"/>
      <c r="H322" s="756"/>
      <c r="I322" s="756"/>
      <c r="J322" s="756"/>
      <c r="K322" s="756"/>
      <c r="L322" s="756"/>
      <c r="M322" s="756"/>
      <c r="N322" s="756"/>
      <c r="O322" s="756"/>
      <c r="P322" s="756"/>
      <c r="Q322" s="756"/>
      <c r="R322" s="756"/>
      <c r="S322" s="756"/>
      <c r="T322" s="756"/>
      <c r="U322" s="756"/>
      <c r="V322" s="756"/>
      <c r="W322" s="756"/>
      <c r="X322" s="756"/>
      <c r="Y322" s="756"/>
      <c r="Z322" s="756"/>
      <c r="AA322" s="757"/>
      <c r="AB322" s="867"/>
      <c r="AC322" s="867"/>
      <c r="AD322" s="867"/>
      <c r="AE322" s="867"/>
      <c r="AF322" s="867"/>
      <c r="AG322" s="867"/>
      <c r="AH322" s="867"/>
      <c r="AI322" s="867"/>
      <c r="AJ322" s="867"/>
      <c r="AK322" s="867"/>
      <c r="AL322" s="987" t="s">
        <v>819</v>
      </c>
      <c r="AM322" s="870"/>
      <c r="AN322" s="870"/>
      <c r="AO322" s="870"/>
      <c r="AP322" s="870"/>
      <c r="AQ322" s="870"/>
      <c r="AR322" s="870"/>
      <c r="AS322" s="870"/>
      <c r="AT322" s="870"/>
      <c r="AU322" s="870"/>
      <c r="AV322" s="870"/>
      <c r="AW322" s="870"/>
      <c r="AX322" s="870"/>
      <c r="AY322" s="870"/>
      <c r="AZ322" s="870"/>
      <c r="BA322" s="870"/>
      <c r="BB322" s="870"/>
      <c r="BC322" s="870"/>
      <c r="BD322" s="870"/>
      <c r="BE322" s="871"/>
      <c r="BF322" s="475"/>
      <c r="BH322" s="483"/>
      <c r="BI322" s="483"/>
    </row>
    <row r="323" spans="1:62" ht="12.75" customHeight="1">
      <c r="A323" s="856"/>
      <c r="B323" s="857"/>
      <c r="C323" s="858"/>
      <c r="D323" s="889" t="s">
        <v>59</v>
      </c>
      <c r="E323" s="1115"/>
      <c r="F323" s="1115"/>
      <c r="G323" s="1115"/>
      <c r="H323" s="1115"/>
      <c r="I323" s="1115"/>
      <c r="J323" s="1115"/>
      <c r="K323" s="1115"/>
      <c r="L323" s="1115"/>
      <c r="M323" s="1115"/>
      <c r="N323" s="1115"/>
      <c r="O323" s="1115"/>
      <c r="P323" s="1115"/>
      <c r="Q323" s="1115"/>
      <c r="R323" s="1115"/>
      <c r="S323" s="1115"/>
      <c r="T323" s="1115"/>
      <c r="U323" s="1115"/>
      <c r="V323" s="1115"/>
      <c r="W323" s="1115"/>
      <c r="X323" s="1115"/>
      <c r="Y323" s="1115"/>
      <c r="Z323" s="1115"/>
      <c r="AA323" s="1116"/>
      <c r="AB323" s="867"/>
      <c r="AC323" s="867"/>
      <c r="AD323" s="867"/>
      <c r="AE323" s="867"/>
      <c r="AF323" s="867"/>
      <c r="AG323" s="867"/>
      <c r="AH323" s="867"/>
      <c r="AI323" s="867"/>
      <c r="AJ323" s="867"/>
      <c r="AK323" s="867"/>
      <c r="AL323" s="789"/>
      <c r="AM323" s="790"/>
      <c r="AN323" s="790"/>
      <c r="AO323" s="790"/>
      <c r="AP323" s="790"/>
      <c r="AQ323" s="790"/>
      <c r="AR323" s="790"/>
      <c r="AS323" s="790"/>
      <c r="AT323" s="790"/>
      <c r="AU323" s="790"/>
      <c r="AV323" s="790"/>
      <c r="AW323" s="790"/>
      <c r="AX323" s="790"/>
      <c r="AY323" s="790"/>
      <c r="AZ323" s="790"/>
      <c r="BA323" s="790"/>
      <c r="BB323" s="790"/>
      <c r="BC323" s="790"/>
      <c r="BD323" s="790"/>
      <c r="BE323" s="791"/>
      <c r="BF323" s="475"/>
      <c r="BH323" s="483"/>
      <c r="BI323" s="483"/>
    </row>
    <row r="324" spans="1:62" ht="12.75" customHeight="1">
      <c r="A324" s="856"/>
      <c r="B324" s="857"/>
      <c r="C324" s="858"/>
      <c r="D324" s="889"/>
      <c r="E324" s="1115"/>
      <c r="F324" s="1115"/>
      <c r="G324" s="1115"/>
      <c r="H324" s="1115"/>
      <c r="I324" s="1115"/>
      <c r="J324" s="1115"/>
      <c r="K324" s="1115"/>
      <c r="L324" s="1115"/>
      <c r="M324" s="1115"/>
      <c r="N324" s="1115"/>
      <c r="O324" s="1115"/>
      <c r="P324" s="1115"/>
      <c r="Q324" s="1115"/>
      <c r="R324" s="1115"/>
      <c r="S324" s="1115"/>
      <c r="T324" s="1115"/>
      <c r="U324" s="1115"/>
      <c r="V324" s="1115"/>
      <c r="W324" s="1115"/>
      <c r="X324" s="1115"/>
      <c r="Y324" s="1115"/>
      <c r="Z324" s="1115"/>
      <c r="AA324" s="1116"/>
      <c r="AB324" s="816" t="str">
        <f>IF(AND(AL324=""),IF(FIO="","",0),"")</f>
        <v/>
      </c>
      <c r="AC324" s="817"/>
      <c r="AD324" s="817"/>
      <c r="AE324" s="817"/>
      <c r="AF324" s="817"/>
      <c r="AG324" s="817"/>
      <c r="AH324" s="817"/>
      <c r="AI324" s="817"/>
      <c r="AJ324" s="817"/>
      <c r="AK324" s="818"/>
      <c r="AL324" s="1136"/>
      <c r="AM324" s="1137"/>
      <c r="AN324" s="1137"/>
      <c r="AO324" s="1137"/>
      <c r="AP324" s="1137"/>
      <c r="AQ324" s="1137"/>
      <c r="AR324" s="1137"/>
      <c r="AS324" s="1137"/>
      <c r="AT324" s="1137"/>
      <c r="AU324" s="1137"/>
      <c r="AV324" s="1137"/>
      <c r="AW324" s="1137"/>
      <c r="AX324" s="1137"/>
      <c r="AY324" s="1137"/>
      <c r="AZ324" s="1137"/>
      <c r="BA324" s="1137"/>
      <c r="BB324" s="1137"/>
      <c r="BC324" s="1137"/>
      <c r="BD324" s="1137"/>
      <c r="BE324" s="1138"/>
      <c r="BF324" s="475"/>
      <c r="BG324" s="496">
        <f>MAX(AB324:BE325)</f>
        <v>0</v>
      </c>
      <c r="BH324" s="521">
        <v>150</v>
      </c>
      <c r="BI324" s="521"/>
    </row>
    <row r="325" spans="1:62" ht="12.75" customHeight="1">
      <c r="A325" s="859"/>
      <c r="B325" s="860"/>
      <c r="C325" s="861"/>
      <c r="D325" s="1117"/>
      <c r="E325" s="1118"/>
      <c r="F325" s="1118"/>
      <c r="G325" s="1118"/>
      <c r="H325" s="1118"/>
      <c r="I325" s="1118"/>
      <c r="J325" s="1118"/>
      <c r="K325" s="1118"/>
      <c r="L325" s="1118"/>
      <c r="M325" s="1118"/>
      <c r="N325" s="1118"/>
      <c r="O325" s="1118"/>
      <c r="P325" s="1118"/>
      <c r="Q325" s="1118"/>
      <c r="R325" s="1118"/>
      <c r="S325" s="1118"/>
      <c r="T325" s="1118"/>
      <c r="U325" s="1118"/>
      <c r="V325" s="1118"/>
      <c r="W325" s="1118"/>
      <c r="X325" s="1118"/>
      <c r="Y325" s="1118"/>
      <c r="Z325" s="1118"/>
      <c r="AA325" s="1119"/>
      <c r="AB325" s="822"/>
      <c r="AC325" s="823"/>
      <c r="AD325" s="823"/>
      <c r="AE325" s="823"/>
      <c r="AF325" s="823"/>
      <c r="AG325" s="823"/>
      <c r="AH325" s="823"/>
      <c r="AI325" s="823"/>
      <c r="AJ325" s="823"/>
      <c r="AK325" s="824"/>
      <c r="AL325" s="1139"/>
      <c r="AM325" s="1140"/>
      <c r="AN325" s="1140"/>
      <c r="AO325" s="1140"/>
      <c r="AP325" s="1140"/>
      <c r="AQ325" s="1140"/>
      <c r="AR325" s="1140"/>
      <c r="AS325" s="1140"/>
      <c r="AT325" s="1140"/>
      <c r="AU325" s="1140"/>
      <c r="AV325" s="1140"/>
      <c r="AW325" s="1140"/>
      <c r="AX325" s="1140"/>
      <c r="AY325" s="1140"/>
      <c r="AZ325" s="1140"/>
      <c r="BA325" s="1140"/>
      <c r="BB325" s="1140"/>
      <c r="BC325" s="1140"/>
      <c r="BD325" s="1140"/>
      <c r="BE325" s="1141"/>
      <c r="BF325" s="475"/>
      <c r="BH325" s="519"/>
      <c r="BI325" s="519"/>
    </row>
    <row r="326" spans="1:62" ht="12.75" customHeight="1">
      <c r="A326" s="469"/>
      <c r="B326" s="327"/>
      <c r="C326" s="470"/>
      <c r="D326" s="471"/>
      <c r="E326" s="472"/>
      <c r="F326" s="472"/>
      <c r="G326" s="472"/>
      <c r="H326" s="472"/>
      <c r="I326" s="472"/>
      <c r="J326" s="472"/>
      <c r="K326" s="472"/>
      <c r="L326" s="472"/>
      <c r="M326" s="472"/>
      <c r="N326" s="472"/>
      <c r="O326" s="472"/>
      <c r="P326" s="472"/>
      <c r="Q326" s="472"/>
      <c r="R326" s="472"/>
      <c r="S326" s="472"/>
      <c r="T326" s="472"/>
      <c r="U326" s="472"/>
      <c r="V326" s="472"/>
      <c r="W326" s="472"/>
      <c r="X326" s="472"/>
      <c r="Y326" s="472"/>
      <c r="Z326" s="472"/>
      <c r="AA326" s="472"/>
      <c r="AB326" s="467"/>
      <c r="AC326" s="467"/>
      <c r="AD326" s="467"/>
      <c r="AE326" s="467"/>
      <c r="AF326" s="467"/>
      <c r="AG326" s="467"/>
      <c r="AH326" s="467"/>
      <c r="AI326" s="467"/>
      <c r="AJ326" s="467"/>
      <c r="AK326" s="467"/>
      <c r="AL326" s="509"/>
      <c r="AM326" s="509"/>
      <c r="AN326" s="509"/>
      <c r="AO326" s="509"/>
      <c r="AP326" s="509"/>
      <c r="AQ326" s="509"/>
      <c r="AR326" s="509"/>
      <c r="AS326" s="509"/>
      <c r="AT326" s="509"/>
      <c r="AU326" s="509"/>
      <c r="AV326" s="509"/>
      <c r="AW326" s="509"/>
      <c r="AX326" s="509"/>
      <c r="AY326" s="509"/>
      <c r="AZ326" s="509"/>
      <c r="BA326" s="509"/>
      <c r="BB326" s="509"/>
      <c r="BC326" s="509"/>
      <c r="BD326" s="509"/>
      <c r="BE326" s="586"/>
      <c r="BF326" s="475"/>
      <c r="BH326" s="519"/>
      <c r="BI326" s="519"/>
    </row>
    <row r="327" spans="1:62" ht="12.75" customHeight="1">
      <c r="A327" s="816" t="s">
        <v>379</v>
      </c>
      <c r="B327" s="817"/>
      <c r="C327" s="818"/>
      <c r="D327" s="825" t="s">
        <v>349</v>
      </c>
      <c r="E327" s="826"/>
      <c r="F327" s="826"/>
      <c r="G327" s="826"/>
      <c r="H327" s="826"/>
      <c r="I327" s="826"/>
      <c r="J327" s="826"/>
      <c r="K327" s="826"/>
      <c r="L327" s="826"/>
      <c r="M327" s="826"/>
      <c r="N327" s="826"/>
      <c r="O327" s="826"/>
      <c r="P327" s="826"/>
      <c r="Q327" s="890"/>
      <c r="R327" s="833" t="s">
        <v>527</v>
      </c>
      <c r="S327" s="834"/>
      <c r="T327" s="834"/>
      <c r="U327" s="834"/>
      <c r="V327" s="834"/>
      <c r="W327" s="834"/>
      <c r="X327" s="834"/>
      <c r="Y327" s="834"/>
      <c r="Z327" s="834"/>
      <c r="AA327" s="834"/>
      <c r="AB327" s="834"/>
      <c r="AC327" s="834"/>
      <c r="AD327" s="834"/>
      <c r="AE327" s="834"/>
      <c r="AF327" s="834"/>
      <c r="AG327" s="834"/>
      <c r="AH327" s="834"/>
      <c r="AI327" s="834"/>
      <c r="AJ327" s="834"/>
      <c r="AK327" s="834"/>
      <c r="AL327" s="834"/>
      <c r="AM327" s="834"/>
      <c r="AN327" s="834"/>
      <c r="AO327" s="834"/>
      <c r="AP327" s="834"/>
      <c r="AQ327" s="834"/>
      <c r="AR327" s="834"/>
      <c r="AS327" s="834"/>
      <c r="AT327" s="834"/>
      <c r="AU327" s="834"/>
      <c r="AV327" s="834"/>
      <c r="AW327" s="834"/>
      <c r="AX327" s="834"/>
      <c r="AY327" s="834"/>
      <c r="AZ327" s="834"/>
      <c r="BA327" s="834"/>
      <c r="BB327" s="834"/>
      <c r="BC327" s="834"/>
      <c r="BD327" s="834"/>
      <c r="BE327" s="835"/>
      <c r="BF327" s="475"/>
      <c r="BG327" s="519"/>
      <c r="BH327" s="519"/>
      <c r="BI327" s="519"/>
      <c r="BJ327" s="483"/>
    </row>
    <row r="328" spans="1:62" ht="12.75" customHeight="1">
      <c r="A328" s="819"/>
      <c r="B328" s="820"/>
      <c r="C328" s="821"/>
      <c r="D328" s="827"/>
      <c r="E328" s="828"/>
      <c r="F328" s="828"/>
      <c r="G328" s="828"/>
      <c r="H328" s="828"/>
      <c r="I328" s="828"/>
      <c r="J328" s="828"/>
      <c r="K328" s="828"/>
      <c r="L328" s="828"/>
      <c r="M328" s="828"/>
      <c r="N328" s="828"/>
      <c r="O328" s="828"/>
      <c r="P328" s="828"/>
      <c r="Q328" s="891"/>
      <c r="R328" s="836" t="s">
        <v>350</v>
      </c>
      <c r="S328" s="837"/>
      <c r="T328" s="837"/>
      <c r="U328" s="837"/>
      <c r="V328" s="837"/>
      <c r="W328" s="837"/>
      <c r="X328" s="837"/>
      <c r="Y328" s="837"/>
      <c r="Z328" s="837"/>
      <c r="AA328" s="837"/>
      <c r="AB328" s="837"/>
      <c r="AC328" s="837"/>
      <c r="AD328" s="837"/>
      <c r="AE328" s="837"/>
      <c r="AF328" s="837"/>
      <c r="AG328" s="837"/>
      <c r="AH328" s="837"/>
      <c r="AI328" s="837"/>
      <c r="AJ328" s="837"/>
      <c r="AK328" s="837"/>
      <c r="AL328" s="837"/>
      <c r="AM328" s="837"/>
      <c r="AN328" s="837"/>
      <c r="AO328" s="837"/>
      <c r="AP328" s="837"/>
      <c r="AQ328" s="837"/>
      <c r="AR328" s="837"/>
      <c r="AS328" s="837"/>
      <c r="AT328" s="837"/>
      <c r="AU328" s="837"/>
      <c r="AV328" s="837"/>
      <c r="AW328" s="837"/>
      <c r="AX328" s="837"/>
      <c r="AY328" s="837"/>
      <c r="AZ328" s="837"/>
      <c r="BA328" s="837"/>
      <c r="BB328" s="837"/>
      <c r="BC328" s="837"/>
      <c r="BD328" s="837"/>
      <c r="BE328" s="838"/>
      <c r="BF328" s="475"/>
      <c r="BG328" s="519"/>
      <c r="BH328" s="519"/>
      <c r="BI328" s="519"/>
      <c r="BJ328" s="483"/>
    </row>
    <row r="329" spans="1:62" ht="12.75" customHeight="1">
      <c r="A329" s="822"/>
      <c r="B329" s="823"/>
      <c r="C329" s="824"/>
      <c r="D329" s="829"/>
      <c r="E329" s="830"/>
      <c r="F329" s="830"/>
      <c r="G329" s="830"/>
      <c r="H329" s="830"/>
      <c r="I329" s="830"/>
      <c r="J329" s="830"/>
      <c r="K329" s="830"/>
      <c r="L329" s="830"/>
      <c r="M329" s="830"/>
      <c r="N329" s="830"/>
      <c r="O329" s="830"/>
      <c r="P329" s="830"/>
      <c r="Q329" s="892"/>
      <c r="R329" s="839">
        <v>0</v>
      </c>
      <c r="S329" s="840"/>
      <c r="T329" s="840"/>
      <c r="U329" s="840"/>
      <c r="V329" s="840"/>
      <c r="W329" s="840"/>
      <c r="X329" s="840"/>
      <c r="Y329" s="840"/>
      <c r="Z329" s="840"/>
      <c r="AA329" s="840"/>
      <c r="AB329" s="840"/>
      <c r="AC329" s="840"/>
      <c r="AD329" s="840"/>
      <c r="AE329" s="840"/>
      <c r="AF329" s="840"/>
      <c r="AG329" s="840"/>
      <c r="AH329" s="840"/>
      <c r="AI329" s="840"/>
      <c r="AJ329" s="841"/>
      <c r="AK329" s="839" t="s">
        <v>268</v>
      </c>
      <c r="AL329" s="840"/>
      <c r="AM329" s="840"/>
      <c r="AN329" s="840"/>
      <c r="AO329" s="840"/>
      <c r="AP329" s="840"/>
      <c r="AQ329" s="841"/>
      <c r="AR329" s="839" t="s">
        <v>365</v>
      </c>
      <c r="AS329" s="840"/>
      <c r="AT329" s="840"/>
      <c r="AU329" s="840"/>
      <c r="AV329" s="840"/>
      <c r="AW329" s="840"/>
      <c r="AX329" s="841"/>
      <c r="AY329" s="839" t="s">
        <v>398</v>
      </c>
      <c r="AZ329" s="840"/>
      <c r="BA329" s="840"/>
      <c r="BB329" s="840"/>
      <c r="BC329" s="840"/>
      <c r="BD329" s="840"/>
      <c r="BE329" s="841"/>
      <c r="BF329" s="475"/>
      <c r="BH329" s="519"/>
      <c r="BI329" s="519"/>
    </row>
    <row r="330" spans="1:62" ht="12.75" customHeight="1">
      <c r="A330" s="1132" t="s">
        <v>818</v>
      </c>
      <c r="B330" s="1132"/>
      <c r="C330" s="1132"/>
      <c r="D330" s="752" t="s">
        <v>735</v>
      </c>
      <c r="E330" s="753"/>
      <c r="F330" s="753"/>
      <c r="G330" s="753"/>
      <c r="H330" s="753"/>
      <c r="I330" s="753"/>
      <c r="J330" s="753"/>
      <c r="K330" s="753"/>
      <c r="L330" s="753"/>
      <c r="M330" s="753"/>
      <c r="N330" s="753"/>
      <c r="O330" s="753"/>
      <c r="P330" s="753"/>
      <c r="Q330" s="754"/>
      <c r="R330" s="783" t="s">
        <v>208</v>
      </c>
      <c r="S330" s="784"/>
      <c r="T330" s="784"/>
      <c r="U330" s="784"/>
      <c r="V330" s="784"/>
      <c r="W330" s="784"/>
      <c r="X330" s="784"/>
      <c r="Y330" s="784"/>
      <c r="Z330" s="784"/>
      <c r="AA330" s="784"/>
      <c r="AB330" s="784"/>
      <c r="AC330" s="784"/>
      <c r="AD330" s="784"/>
      <c r="AE330" s="784"/>
      <c r="AF330" s="784"/>
      <c r="AG330" s="784"/>
      <c r="AH330" s="784"/>
      <c r="AI330" s="784"/>
      <c r="AJ330" s="784"/>
      <c r="AK330" s="986" t="s">
        <v>96</v>
      </c>
      <c r="AL330" s="868"/>
      <c r="AM330" s="868"/>
      <c r="AN330" s="868"/>
      <c r="AO330" s="868"/>
      <c r="AP330" s="868"/>
      <c r="AQ330" s="869"/>
      <c r="AR330" s="986" t="s">
        <v>353</v>
      </c>
      <c r="AS330" s="868"/>
      <c r="AT330" s="868"/>
      <c r="AU330" s="868"/>
      <c r="AV330" s="868"/>
      <c r="AW330" s="868"/>
      <c r="AX330" s="869"/>
      <c r="AY330" s="868" t="s">
        <v>356</v>
      </c>
      <c r="AZ330" s="868"/>
      <c r="BA330" s="868"/>
      <c r="BB330" s="868"/>
      <c r="BC330" s="868"/>
      <c r="BD330" s="868"/>
      <c r="BE330" s="869"/>
      <c r="BF330" s="475"/>
      <c r="BH330" s="519"/>
      <c r="BI330" s="519"/>
    </row>
    <row r="331" spans="1:62" ht="12.75" customHeight="1">
      <c r="A331" s="1132"/>
      <c r="B331" s="1132"/>
      <c r="C331" s="1132"/>
      <c r="D331" s="755"/>
      <c r="E331" s="756"/>
      <c r="F331" s="756"/>
      <c r="G331" s="756"/>
      <c r="H331" s="756"/>
      <c r="I331" s="756"/>
      <c r="J331" s="756"/>
      <c r="K331" s="756"/>
      <c r="L331" s="756"/>
      <c r="M331" s="756"/>
      <c r="N331" s="756"/>
      <c r="O331" s="756"/>
      <c r="P331" s="756"/>
      <c r="Q331" s="757"/>
      <c r="R331" s="786"/>
      <c r="S331" s="787"/>
      <c r="T331" s="787"/>
      <c r="U331" s="787"/>
      <c r="V331" s="787"/>
      <c r="W331" s="787"/>
      <c r="X331" s="787"/>
      <c r="Y331" s="787"/>
      <c r="Z331" s="787"/>
      <c r="AA331" s="787"/>
      <c r="AB331" s="787"/>
      <c r="AC331" s="787"/>
      <c r="AD331" s="787"/>
      <c r="AE331" s="787"/>
      <c r="AF331" s="787"/>
      <c r="AG331" s="787"/>
      <c r="AH331" s="787"/>
      <c r="AI331" s="787"/>
      <c r="AJ331" s="787"/>
      <c r="AK331" s="987"/>
      <c r="AL331" s="870"/>
      <c r="AM331" s="870"/>
      <c r="AN331" s="870"/>
      <c r="AO331" s="870"/>
      <c r="AP331" s="870"/>
      <c r="AQ331" s="871"/>
      <c r="AR331" s="987"/>
      <c r="AS331" s="870"/>
      <c r="AT331" s="870"/>
      <c r="AU331" s="870"/>
      <c r="AV331" s="870"/>
      <c r="AW331" s="870"/>
      <c r="AX331" s="871"/>
      <c r="AY331" s="870"/>
      <c r="AZ331" s="870"/>
      <c r="BA331" s="870"/>
      <c r="BB331" s="870"/>
      <c r="BC331" s="870"/>
      <c r="BD331" s="870"/>
      <c r="BE331" s="871"/>
      <c r="BF331" s="475"/>
      <c r="BH331" s="519"/>
      <c r="BI331" s="519"/>
    </row>
    <row r="332" spans="1:62" ht="21.75" customHeight="1">
      <c r="A332" s="1132"/>
      <c r="B332" s="1132"/>
      <c r="C332" s="1132"/>
      <c r="D332" s="755"/>
      <c r="E332" s="756"/>
      <c r="F332" s="756"/>
      <c r="G332" s="756"/>
      <c r="H332" s="756"/>
      <c r="I332" s="756"/>
      <c r="J332" s="756"/>
      <c r="K332" s="756"/>
      <c r="L332" s="756"/>
      <c r="M332" s="756"/>
      <c r="N332" s="756"/>
      <c r="O332" s="756"/>
      <c r="P332" s="756"/>
      <c r="Q332" s="757"/>
      <c r="R332" s="786"/>
      <c r="S332" s="787"/>
      <c r="T332" s="787"/>
      <c r="U332" s="787"/>
      <c r="V332" s="787"/>
      <c r="W332" s="787"/>
      <c r="X332" s="787"/>
      <c r="Y332" s="787"/>
      <c r="Z332" s="787"/>
      <c r="AA332" s="787"/>
      <c r="AB332" s="787"/>
      <c r="AC332" s="787"/>
      <c r="AD332" s="787"/>
      <c r="AE332" s="787"/>
      <c r="AF332" s="787"/>
      <c r="AG332" s="787"/>
      <c r="AH332" s="787"/>
      <c r="AI332" s="787"/>
      <c r="AJ332" s="787"/>
      <c r="AK332" s="987"/>
      <c r="AL332" s="870"/>
      <c r="AM332" s="870"/>
      <c r="AN332" s="870"/>
      <c r="AO332" s="870"/>
      <c r="AP332" s="870"/>
      <c r="AQ332" s="871"/>
      <c r="AR332" s="987"/>
      <c r="AS332" s="870"/>
      <c r="AT332" s="870"/>
      <c r="AU332" s="870"/>
      <c r="AV332" s="870"/>
      <c r="AW332" s="870"/>
      <c r="AX332" s="871"/>
      <c r="AY332" s="870"/>
      <c r="AZ332" s="870"/>
      <c r="BA332" s="870"/>
      <c r="BB332" s="870"/>
      <c r="BC332" s="870"/>
      <c r="BD332" s="870"/>
      <c r="BE332" s="871"/>
      <c r="BF332" s="475"/>
      <c r="BH332" s="519"/>
      <c r="BI332" s="519"/>
    </row>
    <row r="333" spans="1:62" ht="15" customHeight="1">
      <c r="A333" s="1132"/>
      <c r="B333" s="1132"/>
      <c r="C333" s="1132"/>
      <c r="D333" s="877" t="s">
        <v>820</v>
      </c>
      <c r="E333" s="878"/>
      <c r="F333" s="878"/>
      <c r="G333" s="878"/>
      <c r="H333" s="878"/>
      <c r="I333" s="878"/>
      <c r="J333" s="878"/>
      <c r="K333" s="878"/>
      <c r="L333" s="878"/>
      <c r="M333" s="878"/>
      <c r="N333" s="878"/>
      <c r="O333" s="878"/>
      <c r="P333" s="878"/>
      <c r="Q333" s="879"/>
      <c r="R333" s="786"/>
      <c r="S333" s="787"/>
      <c r="T333" s="787"/>
      <c r="U333" s="787"/>
      <c r="V333" s="787"/>
      <c r="W333" s="787"/>
      <c r="X333" s="787"/>
      <c r="Y333" s="787"/>
      <c r="Z333" s="787"/>
      <c r="AA333" s="787"/>
      <c r="AB333" s="787"/>
      <c r="AC333" s="787"/>
      <c r="AD333" s="787"/>
      <c r="AE333" s="787"/>
      <c r="AF333" s="787"/>
      <c r="AG333" s="787"/>
      <c r="AH333" s="787"/>
      <c r="AI333" s="787"/>
      <c r="AJ333" s="787"/>
      <c r="AK333" s="987"/>
      <c r="AL333" s="870"/>
      <c r="AM333" s="870"/>
      <c r="AN333" s="870"/>
      <c r="AO333" s="870"/>
      <c r="AP333" s="870"/>
      <c r="AQ333" s="871"/>
      <c r="AR333" s="987"/>
      <c r="AS333" s="870"/>
      <c r="AT333" s="870"/>
      <c r="AU333" s="870"/>
      <c r="AV333" s="870"/>
      <c r="AW333" s="870"/>
      <c r="AX333" s="871"/>
      <c r="AY333" s="870"/>
      <c r="AZ333" s="870"/>
      <c r="BA333" s="870"/>
      <c r="BB333" s="870"/>
      <c r="BC333" s="870"/>
      <c r="BD333" s="870"/>
      <c r="BE333" s="871"/>
      <c r="BF333" s="475"/>
      <c r="BH333" s="519"/>
      <c r="BI333" s="519"/>
    </row>
    <row r="334" spans="1:62" ht="27" customHeight="1">
      <c r="A334" s="1132"/>
      <c r="B334" s="1132"/>
      <c r="C334" s="1132"/>
      <c r="D334" s="877"/>
      <c r="E334" s="878"/>
      <c r="F334" s="878"/>
      <c r="G334" s="878"/>
      <c r="H334" s="878"/>
      <c r="I334" s="878"/>
      <c r="J334" s="878"/>
      <c r="K334" s="878"/>
      <c r="L334" s="878"/>
      <c r="M334" s="878"/>
      <c r="N334" s="878"/>
      <c r="O334" s="878"/>
      <c r="P334" s="878"/>
      <c r="Q334" s="879"/>
      <c r="R334" s="786"/>
      <c r="S334" s="787"/>
      <c r="T334" s="787"/>
      <c r="U334" s="787"/>
      <c r="V334" s="787"/>
      <c r="W334" s="787"/>
      <c r="X334" s="787"/>
      <c r="Y334" s="787"/>
      <c r="Z334" s="787"/>
      <c r="AA334" s="787"/>
      <c r="AB334" s="787"/>
      <c r="AC334" s="787"/>
      <c r="AD334" s="787"/>
      <c r="AE334" s="787"/>
      <c r="AF334" s="787"/>
      <c r="AG334" s="787"/>
      <c r="AH334" s="787"/>
      <c r="AI334" s="787"/>
      <c r="AJ334" s="787"/>
      <c r="AK334" s="987"/>
      <c r="AL334" s="870"/>
      <c r="AM334" s="870"/>
      <c r="AN334" s="870"/>
      <c r="AO334" s="870"/>
      <c r="AP334" s="870"/>
      <c r="AQ334" s="871"/>
      <c r="AR334" s="987"/>
      <c r="AS334" s="870"/>
      <c r="AT334" s="870"/>
      <c r="AU334" s="870"/>
      <c r="AV334" s="870"/>
      <c r="AW334" s="870"/>
      <c r="AX334" s="871"/>
      <c r="AY334" s="870"/>
      <c r="AZ334" s="870"/>
      <c r="BA334" s="870"/>
      <c r="BB334" s="870"/>
      <c r="BC334" s="870"/>
      <c r="BD334" s="870"/>
      <c r="BE334" s="871"/>
      <c r="BF334" s="475"/>
      <c r="BH334" s="519"/>
      <c r="BI334" s="519"/>
    </row>
    <row r="335" spans="1:62" ht="12.75" customHeight="1">
      <c r="A335" s="1132"/>
      <c r="B335" s="1132"/>
      <c r="C335" s="1132"/>
      <c r="D335" s="877"/>
      <c r="E335" s="878"/>
      <c r="F335" s="878"/>
      <c r="G335" s="878"/>
      <c r="H335" s="878"/>
      <c r="I335" s="878"/>
      <c r="J335" s="878"/>
      <c r="K335" s="878"/>
      <c r="L335" s="878"/>
      <c r="M335" s="878"/>
      <c r="N335" s="878"/>
      <c r="O335" s="878"/>
      <c r="P335" s="878"/>
      <c r="Q335" s="879"/>
      <c r="R335" s="786"/>
      <c r="S335" s="787"/>
      <c r="T335" s="787"/>
      <c r="U335" s="787"/>
      <c r="V335" s="787"/>
      <c r="W335" s="787"/>
      <c r="X335" s="787"/>
      <c r="Y335" s="787"/>
      <c r="Z335" s="787"/>
      <c r="AA335" s="787"/>
      <c r="AB335" s="787"/>
      <c r="AC335" s="787"/>
      <c r="AD335" s="787"/>
      <c r="AE335" s="787"/>
      <c r="AF335" s="787"/>
      <c r="AG335" s="787"/>
      <c r="AH335" s="787"/>
      <c r="AI335" s="787"/>
      <c r="AJ335" s="787"/>
      <c r="AK335" s="789" t="s">
        <v>360</v>
      </c>
      <c r="AL335" s="790"/>
      <c r="AM335" s="790"/>
      <c r="AN335" s="790"/>
      <c r="AO335" s="790"/>
      <c r="AP335" s="790"/>
      <c r="AQ335" s="791"/>
      <c r="AR335" s="789" t="s">
        <v>360</v>
      </c>
      <c r="AS335" s="790"/>
      <c r="AT335" s="790"/>
      <c r="AU335" s="790"/>
      <c r="AV335" s="790"/>
      <c r="AW335" s="790"/>
      <c r="AX335" s="791"/>
      <c r="AY335" s="789" t="s">
        <v>360</v>
      </c>
      <c r="AZ335" s="790"/>
      <c r="BA335" s="790"/>
      <c r="BB335" s="790"/>
      <c r="BC335" s="790"/>
      <c r="BD335" s="790"/>
      <c r="BE335" s="791"/>
      <c r="BF335" s="475"/>
      <c r="BH335" s="519"/>
      <c r="BI335" s="519"/>
    </row>
    <row r="336" spans="1:62" ht="12.75" customHeight="1">
      <c r="A336" s="1132"/>
      <c r="B336" s="1132"/>
      <c r="C336" s="1132"/>
      <c r="D336" s="877"/>
      <c r="E336" s="878"/>
      <c r="F336" s="878"/>
      <c r="G336" s="878"/>
      <c r="H336" s="878"/>
      <c r="I336" s="878"/>
      <c r="J336" s="878"/>
      <c r="K336" s="878"/>
      <c r="L336" s="878"/>
      <c r="M336" s="878"/>
      <c r="N336" s="878"/>
      <c r="O336" s="878"/>
      <c r="P336" s="878"/>
      <c r="Q336" s="879"/>
      <c r="R336" s="786"/>
      <c r="S336" s="787"/>
      <c r="T336" s="787"/>
      <c r="U336" s="787"/>
      <c r="V336" s="787"/>
      <c r="W336" s="787"/>
      <c r="X336" s="787"/>
      <c r="Y336" s="787"/>
      <c r="Z336" s="787"/>
      <c r="AA336" s="787"/>
      <c r="AB336" s="787"/>
      <c r="AC336" s="787"/>
      <c r="AD336" s="787"/>
      <c r="AE336" s="787"/>
      <c r="AF336" s="787"/>
      <c r="AG336" s="787"/>
      <c r="AH336" s="787"/>
      <c r="AI336" s="787"/>
      <c r="AJ336" s="787"/>
      <c r="AK336" s="789"/>
      <c r="AL336" s="790"/>
      <c r="AM336" s="790"/>
      <c r="AN336" s="790"/>
      <c r="AO336" s="790"/>
      <c r="AP336" s="790"/>
      <c r="AQ336" s="791"/>
      <c r="AR336" s="789"/>
      <c r="AS336" s="790"/>
      <c r="AT336" s="790"/>
      <c r="AU336" s="790"/>
      <c r="AV336" s="790"/>
      <c r="AW336" s="790"/>
      <c r="AX336" s="791"/>
      <c r="AY336" s="789"/>
      <c r="AZ336" s="790"/>
      <c r="BA336" s="790"/>
      <c r="BB336" s="790"/>
      <c r="BC336" s="790"/>
      <c r="BD336" s="790"/>
      <c r="BE336" s="791"/>
      <c r="BF336" s="475"/>
      <c r="BH336" s="519"/>
      <c r="BI336" s="519"/>
    </row>
    <row r="337" spans="1:66" ht="12.75" customHeight="1">
      <c r="A337" s="1132"/>
      <c r="B337" s="1132"/>
      <c r="C337" s="1132"/>
      <c r="D337" s="877"/>
      <c r="E337" s="878"/>
      <c r="F337" s="878"/>
      <c r="G337" s="878"/>
      <c r="H337" s="878"/>
      <c r="I337" s="878"/>
      <c r="J337" s="878"/>
      <c r="K337" s="878"/>
      <c r="L337" s="878"/>
      <c r="M337" s="878"/>
      <c r="N337" s="878"/>
      <c r="O337" s="878"/>
      <c r="P337" s="878"/>
      <c r="Q337" s="879"/>
      <c r="R337" s="786"/>
      <c r="S337" s="787"/>
      <c r="T337" s="787"/>
      <c r="U337" s="787"/>
      <c r="V337" s="787"/>
      <c r="W337" s="787"/>
      <c r="X337" s="787"/>
      <c r="Y337" s="787"/>
      <c r="Z337" s="787"/>
      <c r="AA337" s="787"/>
      <c r="AB337" s="787"/>
      <c r="AC337" s="787"/>
      <c r="AD337" s="787"/>
      <c r="AE337" s="787"/>
      <c r="AF337" s="787"/>
      <c r="AG337" s="787"/>
      <c r="AH337" s="787"/>
      <c r="AI337" s="787"/>
      <c r="AJ337" s="787"/>
      <c r="AK337" s="789" t="s">
        <v>639</v>
      </c>
      <c r="AL337" s="790"/>
      <c r="AM337" s="790"/>
      <c r="AN337" s="790"/>
      <c r="AO337" s="790"/>
      <c r="AP337" s="790"/>
      <c r="AQ337" s="791"/>
      <c r="AR337" s="789" t="s">
        <v>736</v>
      </c>
      <c r="AS337" s="790"/>
      <c r="AT337" s="790"/>
      <c r="AU337" s="790"/>
      <c r="AV337" s="790"/>
      <c r="AW337" s="790"/>
      <c r="AX337" s="791"/>
      <c r="AY337" s="789" t="s">
        <v>737</v>
      </c>
      <c r="AZ337" s="790"/>
      <c r="BA337" s="790"/>
      <c r="BB337" s="790"/>
      <c r="BC337" s="790"/>
      <c r="BD337" s="790"/>
      <c r="BE337" s="791"/>
      <c r="BF337" s="475"/>
      <c r="BH337" s="519"/>
      <c r="BI337" s="519"/>
    </row>
    <row r="338" spans="1:66" ht="12.75" customHeight="1">
      <c r="A338" s="1132"/>
      <c r="B338" s="1132"/>
      <c r="C338" s="1132"/>
      <c r="D338" s="877"/>
      <c r="E338" s="878"/>
      <c r="F338" s="878"/>
      <c r="G338" s="878"/>
      <c r="H338" s="878"/>
      <c r="I338" s="878"/>
      <c r="J338" s="878"/>
      <c r="K338" s="878"/>
      <c r="L338" s="878"/>
      <c r="M338" s="878"/>
      <c r="N338" s="878"/>
      <c r="O338" s="878"/>
      <c r="P338" s="878"/>
      <c r="Q338" s="879"/>
      <c r="R338" s="786"/>
      <c r="S338" s="787"/>
      <c r="T338" s="787"/>
      <c r="U338" s="787"/>
      <c r="V338" s="787"/>
      <c r="W338" s="787"/>
      <c r="X338" s="787"/>
      <c r="Y338" s="787"/>
      <c r="Z338" s="787"/>
      <c r="AA338" s="787"/>
      <c r="AB338" s="787"/>
      <c r="AC338" s="787"/>
      <c r="AD338" s="787"/>
      <c r="AE338" s="787"/>
      <c r="AF338" s="787"/>
      <c r="AG338" s="787"/>
      <c r="AH338" s="787"/>
      <c r="AI338" s="787"/>
      <c r="AJ338" s="787"/>
      <c r="AK338" s="789"/>
      <c r="AL338" s="790"/>
      <c r="AM338" s="790"/>
      <c r="AN338" s="790"/>
      <c r="AO338" s="790"/>
      <c r="AP338" s="790"/>
      <c r="AQ338" s="791"/>
      <c r="AR338" s="789"/>
      <c r="AS338" s="790"/>
      <c r="AT338" s="790"/>
      <c r="AU338" s="790"/>
      <c r="AV338" s="790"/>
      <c r="AW338" s="790"/>
      <c r="AX338" s="791"/>
      <c r="AY338" s="789" t="s">
        <v>738</v>
      </c>
      <c r="AZ338" s="790"/>
      <c r="BA338" s="790"/>
      <c r="BB338" s="790"/>
      <c r="BC338" s="790"/>
      <c r="BD338" s="790"/>
      <c r="BE338" s="791"/>
      <c r="BF338" s="475"/>
      <c r="BH338" s="519"/>
      <c r="BI338" s="519"/>
    </row>
    <row r="339" spans="1:66" ht="9.75" customHeight="1">
      <c r="A339" s="1132"/>
      <c r="B339" s="1132"/>
      <c r="C339" s="1132"/>
      <c r="D339" s="877"/>
      <c r="E339" s="878"/>
      <c r="F339" s="878"/>
      <c r="G339" s="878"/>
      <c r="H339" s="878"/>
      <c r="I339" s="878"/>
      <c r="J339" s="878"/>
      <c r="K339" s="878"/>
      <c r="L339" s="878"/>
      <c r="M339" s="878"/>
      <c r="N339" s="878"/>
      <c r="O339" s="878"/>
      <c r="P339" s="878"/>
      <c r="Q339" s="879"/>
      <c r="R339" s="786"/>
      <c r="S339" s="787"/>
      <c r="T339" s="787"/>
      <c r="U339" s="787"/>
      <c r="V339" s="787"/>
      <c r="W339" s="787"/>
      <c r="X339" s="787"/>
      <c r="Y339" s="787"/>
      <c r="Z339" s="787"/>
      <c r="AA339" s="787"/>
      <c r="AB339" s="787"/>
      <c r="AC339" s="787"/>
      <c r="AD339" s="787"/>
      <c r="AE339" s="787"/>
      <c r="AF339" s="787"/>
      <c r="AG339" s="787"/>
      <c r="AH339" s="787"/>
      <c r="AI339" s="787"/>
      <c r="AJ339" s="787"/>
      <c r="AK339" s="789"/>
      <c r="AL339" s="790"/>
      <c r="AM339" s="790"/>
      <c r="AN339" s="790"/>
      <c r="AO339" s="790"/>
      <c r="AP339" s="790"/>
      <c r="AQ339" s="791"/>
      <c r="AR339" s="789"/>
      <c r="AS339" s="790"/>
      <c r="AT339" s="790"/>
      <c r="AU339" s="790"/>
      <c r="AV339" s="790"/>
      <c r="AW339" s="790"/>
      <c r="AX339" s="791"/>
      <c r="AY339" s="789"/>
      <c r="AZ339" s="790"/>
      <c r="BA339" s="790"/>
      <c r="BB339" s="790"/>
      <c r="BC339" s="790"/>
      <c r="BD339" s="790"/>
      <c r="BE339" s="791"/>
      <c r="BF339" s="475"/>
      <c r="BH339" s="519"/>
      <c r="BI339" s="519"/>
    </row>
    <row r="340" spans="1:66" ht="21.75" customHeight="1">
      <c r="A340" s="1132"/>
      <c r="B340" s="1132"/>
      <c r="C340" s="1132"/>
      <c r="D340" s="880"/>
      <c r="E340" s="881"/>
      <c r="F340" s="881"/>
      <c r="G340" s="881"/>
      <c r="H340" s="881"/>
      <c r="I340" s="881"/>
      <c r="J340" s="881"/>
      <c r="K340" s="881"/>
      <c r="L340" s="881"/>
      <c r="M340" s="881"/>
      <c r="N340" s="881"/>
      <c r="O340" s="881"/>
      <c r="P340" s="881"/>
      <c r="Q340" s="882"/>
      <c r="R340" s="795"/>
      <c r="S340" s="796"/>
      <c r="T340" s="796"/>
      <c r="U340" s="796"/>
      <c r="V340" s="796"/>
      <c r="W340" s="796"/>
      <c r="X340" s="796"/>
      <c r="Y340" s="796"/>
      <c r="Z340" s="796"/>
      <c r="AA340" s="796"/>
      <c r="AB340" s="796"/>
      <c r="AC340" s="796"/>
      <c r="AD340" s="796"/>
      <c r="AE340" s="796"/>
      <c r="AF340" s="796"/>
      <c r="AG340" s="796"/>
      <c r="AH340" s="796"/>
      <c r="AI340" s="796"/>
      <c r="AJ340" s="796"/>
      <c r="AK340" s="792" t="s">
        <v>132</v>
      </c>
      <c r="AL340" s="793"/>
      <c r="AM340" s="793"/>
      <c r="AN340" s="793"/>
      <c r="AO340" s="793"/>
      <c r="AP340" s="793"/>
      <c r="AQ340" s="794"/>
      <c r="AR340" s="792" t="s">
        <v>137</v>
      </c>
      <c r="AS340" s="793"/>
      <c r="AT340" s="793"/>
      <c r="AU340" s="793"/>
      <c r="AV340" s="793"/>
      <c r="AW340" s="793"/>
      <c r="AX340" s="794"/>
      <c r="AY340" s="792"/>
      <c r="AZ340" s="793"/>
      <c r="BA340" s="793"/>
      <c r="BB340" s="793"/>
      <c r="BC340" s="793"/>
      <c r="BD340" s="793"/>
      <c r="BE340" s="794"/>
      <c r="BF340" s="475"/>
      <c r="BH340" s="519"/>
    </row>
    <row r="341" spans="1:66" ht="12.75" customHeight="1">
      <c r="A341" s="1132"/>
      <c r="B341" s="1132"/>
      <c r="C341" s="1132"/>
      <c r="D341" s="1142"/>
      <c r="E341" s="1142"/>
      <c r="F341" s="1142"/>
      <c r="G341" s="1142"/>
      <c r="H341" s="1142"/>
      <c r="I341" s="1142"/>
      <c r="J341" s="1142"/>
      <c r="K341" s="1142"/>
      <c r="L341" s="1142"/>
      <c r="M341" s="1142"/>
      <c r="N341" s="1142"/>
      <c r="O341" s="1142"/>
      <c r="P341" s="1142"/>
      <c r="Q341" s="1142"/>
      <c r="R341" s="773" t="str">
        <f>IF(AND(,AK341="",AR341="",AY341=""),IF(FIO="","",0),"")</f>
        <v/>
      </c>
      <c r="S341" s="774"/>
      <c r="T341" s="774"/>
      <c r="U341" s="774"/>
      <c r="V341" s="774"/>
      <c r="W341" s="774"/>
      <c r="X341" s="774"/>
      <c r="Y341" s="774"/>
      <c r="Z341" s="774"/>
      <c r="AA341" s="774"/>
      <c r="AB341" s="774"/>
      <c r="AC341" s="774"/>
      <c r="AD341" s="774"/>
      <c r="AE341" s="774"/>
      <c r="AF341" s="774"/>
      <c r="AG341" s="774"/>
      <c r="AH341" s="774"/>
      <c r="AI341" s="774"/>
      <c r="AJ341" s="775"/>
      <c r="AK341" s="771"/>
      <c r="AL341" s="771"/>
      <c r="AM341" s="771"/>
      <c r="AN341" s="771"/>
      <c r="AO341" s="771"/>
      <c r="AP341" s="771"/>
      <c r="AQ341" s="771"/>
      <c r="AR341" s="771"/>
      <c r="AS341" s="771"/>
      <c r="AT341" s="771"/>
      <c r="AU341" s="771"/>
      <c r="AV341" s="771"/>
      <c r="AW341" s="771"/>
      <c r="AX341" s="771"/>
      <c r="AY341" s="771"/>
      <c r="AZ341" s="771"/>
      <c r="BA341" s="771"/>
      <c r="BB341" s="771"/>
      <c r="BC341" s="771"/>
      <c r="BD341" s="771"/>
      <c r="BE341" s="771"/>
      <c r="BF341" s="475"/>
      <c r="BG341" s="496">
        <f>SUM(R341:BE342)</f>
        <v>0</v>
      </c>
      <c r="BH341" s="521">
        <v>350</v>
      </c>
      <c r="BI341" s="521"/>
    </row>
    <row r="342" spans="1:66" ht="12.75" customHeight="1">
      <c r="A342" s="1132"/>
      <c r="B342" s="1132"/>
      <c r="C342" s="1132"/>
      <c r="D342" s="1142"/>
      <c r="E342" s="1142"/>
      <c r="F342" s="1142"/>
      <c r="G342" s="1142"/>
      <c r="H342" s="1142"/>
      <c r="I342" s="1142"/>
      <c r="J342" s="1142"/>
      <c r="K342" s="1142"/>
      <c r="L342" s="1142"/>
      <c r="M342" s="1142"/>
      <c r="N342" s="1142"/>
      <c r="O342" s="1142"/>
      <c r="P342" s="1142"/>
      <c r="Q342" s="1142"/>
      <c r="R342" s="776"/>
      <c r="S342" s="777"/>
      <c r="T342" s="777"/>
      <c r="U342" s="777"/>
      <c r="V342" s="777"/>
      <c r="W342" s="777"/>
      <c r="X342" s="777"/>
      <c r="Y342" s="777"/>
      <c r="Z342" s="777"/>
      <c r="AA342" s="777"/>
      <c r="AB342" s="777"/>
      <c r="AC342" s="777"/>
      <c r="AD342" s="777"/>
      <c r="AE342" s="777"/>
      <c r="AF342" s="777"/>
      <c r="AG342" s="777"/>
      <c r="AH342" s="777"/>
      <c r="AI342" s="777"/>
      <c r="AJ342" s="778"/>
      <c r="AK342" s="771"/>
      <c r="AL342" s="771"/>
      <c r="AM342" s="771"/>
      <c r="AN342" s="771"/>
      <c r="AO342" s="771"/>
      <c r="AP342" s="771"/>
      <c r="AQ342" s="771"/>
      <c r="AR342" s="771"/>
      <c r="AS342" s="771"/>
      <c r="AT342" s="771"/>
      <c r="AU342" s="771"/>
      <c r="AV342" s="771"/>
      <c r="AW342" s="771"/>
      <c r="AX342" s="771"/>
      <c r="AY342" s="771"/>
      <c r="AZ342" s="771"/>
      <c r="BA342" s="771"/>
      <c r="BB342" s="771"/>
      <c r="BC342" s="771"/>
      <c r="BD342" s="771"/>
      <c r="BE342" s="771"/>
      <c r="BF342" s="475"/>
      <c r="BH342" s="522"/>
      <c r="BI342" s="522"/>
    </row>
    <row r="343" spans="1:66" ht="15.75" customHeight="1">
      <c r="C343" s="49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94"/>
      <c r="Y343" s="494"/>
      <c r="Z343" s="494"/>
      <c r="AA343" s="494"/>
      <c r="AB343" s="494"/>
      <c r="AC343" s="494"/>
      <c r="AD343" s="494"/>
      <c r="AE343" s="494"/>
      <c r="AF343" s="494"/>
      <c r="AG343" s="494"/>
      <c r="AH343" s="494"/>
      <c r="AI343" s="494"/>
      <c r="AJ343" s="494"/>
      <c r="AK343" s="494"/>
      <c r="AL343" s="494"/>
      <c r="AM343" s="494"/>
      <c r="AN343" s="494"/>
      <c r="AO343" s="494"/>
      <c r="AP343" s="494"/>
      <c r="AQ343" s="494"/>
      <c r="AR343" s="494"/>
      <c r="AS343" s="494"/>
      <c r="AT343" s="494"/>
      <c r="AU343" s="494"/>
      <c r="AV343" s="494"/>
      <c r="AW343" s="494"/>
      <c r="AX343" s="494"/>
      <c r="AY343" s="494"/>
      <c r="AZ343" s="494"/>
      <c r="BA343" s="494"/>
      <c r="BF343" s="475"/>
      <c r="BH343" s="642"/>
      <c r="BI343" s="642"/>
      <c r="BJ343" s="537"/>
    </row>
    <row r="344" spans="1:66" s="9" customFormat="1" ht="33.75" customHeight="1">
      <c r="A344" s="1143" t="s">
        <v>829</v>
      </c>
      <c r="B344" s="1144"/>
      <c r="C344" s="1133" t="s">
        <v>794</v>
      </c>
      <c r="D344" s="1134"/>
      <c r="E344" s="1134"/>
      <c r="F344" s="1134"/>
      <c r="G344" s="1134"/>
      <c r="H344" s="1134"/>
      <c r="I344" s="1134"/>
      <c r="J344" s="1134"/>
      <c r="K344" s="1134"/>
      <c r="L344" s="1134"/>
      <c r="M344" s="1134"/>
      <c r="N344" s="1134"/>
      <c r="O344" s="1134"/>
      <c r="P344" s="1134"/>
      <c r="Q344" s="1134"/>
      <c r="R344" s="1134"/>
      <c r="S344" s="1134"/>
      <c r="T344" s="1134"/>
      <c r="U344" s="1134"/>
      <c r="V344" s="1134"/>
      <c r="W344" s="1135"/>
      <c r="X344" s="1034" t="s">
        <v>795</v>
      </c>
      <c r="Y344" s="1035"/>
      <c r="Z344" s="1035"/>
      <c r="AA344" s="1035"/>
      <c r="AB344" s="1035"/>
      <c r="AC344" s="1035"/>
      <c r="AD344" s="1035"/>
      <c r="AE344" s="1035"/>
      <c r="AF344" s="1035"/>
      <c r="AG344" s="1035"/>
      <c r="AH344" s="1035"/>
      <c r="AI344" s="1035"/>
      <c r="AJ344" s="1035"/>
      <c r="AK344" s="1035"/>
      <c r="AL344" s="1035"/>
      <c r="AM344" s="1035"/>
      <c r="AN344" s="1035"/>
      <c r="AO344" s="1035"/>
      <c r="AP344" s="1035"/>
      <c r="AQ344" s="1035"/>
      <c r="AR344" s="1035"/>
      <c r="AS344" s="1035"/>
      <c r="AT344" s="1035"/>
      <c r="AU344" s="1035"/>
      <c r="AV344" s="1035"/>
      <c r="AW344" s="1035"/>
      <c r="AX344" s="1035"/>
      <c r="AY344" s="1035"/>
      <c r="AZ344" s="1035"/>
      <c r="BA344" s="1036"/>
      <c r="BF344" s="475"/>
      <c r="BG344" s="523"/>
      <c r="BH344" s="643"/>
      <c r="BI344" s="642"/>
      <c r="BJ344" s="537"/>
      <c r="BK344" s="11"/>
      <c r="BL344" s="44"/>
      <c r="BM344" s="44"/>
      <c r="BN344" s="524"/>
    </row>
    <row r="345" spans="1:66" s="9" customFormat="1" ht="15.75">
      <c r="C345" s="525" t="s">
        <v>337</v>
      </c>
      <c r="D345" s="1037" t="s">
        <v>521</v>
      </c>
      <c r="E345" s="1037"/>
      <c r="F345" s="1037"/>
      <c r="G345" s="1037"/>
      <c r="H345" s="1037"/>
      <c r="I345" s="1037"/>
      <c r="J345" s="1037"/>
      <c r="K345" s="1037"/>
      <c r="L345" s="1037"/>
      <c r="M345" s="1037"/>
      <c r="N345" s="1037"/>
      <c r="O345" s="1037"/>
      <c r="P345" s="526"/>
      <c r="Q345" s="526"/>
      <c r="R345" s="526"/>
      <c r="S345" s="526"/>
      <c r="T345" s="526"/>
      <c r="U345" s="526"/>
      <c r="V345" s="526"/>
      <c r="W345" s="527"/>
      <c r="X345" s="1038">
        <v>0.4</v>
      </c>
      <c r="Y345" s="1031"/>
      <c r="Z345" s="1031"/>
      <c r="AA345" s="1031"/>
      <c r="AB345" s="1031"/>
      <c r="AC345" s="1031"/>
      <c r="AD345" s="1031"/>
      <c r="AE345" s="1031"/>
      <c r="AF345" s="1031"/>
      <c r="AG345" s="1031"/>
      <c r="AH345" s="1031"/>
      <c r="AI345" s="1031"/>
      <c r="AJ345" s="1031"/>
      <c r="AK345" s="1031"/>
      <c r="AL345" s="1031"/>
      <c r="AM345" s="1031"/>
      <c r="AN345" s="1031"/>
      <c r="AO345" s="1031"/>
      <c r="AP345" s="1031"/>
      <c r="AQ345" s="1031"/>
      <c r="AR345" s="1031"/>
      <c r="AS345" s="1031"/>
      <c r="AT345" s="1031"/>
      <c r="AU345" s="1031"/>
      <c r="AV345" s="1031"/>
      <c r="AW345" s="1031"/>
      <c r="AX345" s="1031"/>
      <c r="AY345" s="1031"/>
      <c r="AZ345" s="1031"/>
      <c r="BA345" s="1039"/>
      <c r="BE345" s="528"/>
      <c r="BF345" s="475"/>
      <c r="BG345" s="529" t="s">
        <v>292</v>
      </c>
      <c r="BH345" s="642"/>
      <c r="BI345" s="644"/>
      <c r="BJ345" s="537"/>
      <c r="BK345" s="11"/>
      <c r="BL345" s="44"/>
      <c r="BM345" s="44"/>
      <c r="BN345" s="12"/>
    </row>
    <row r="346" spans="1:66" s="9" customFormat="1" ht="15.75">
      <c r="C346" s="530" t="s">
        <v>372</v>
      </c>
      <c r="D346" s="1031" t="s">
        <v>522</v>
      </c>
      <c r="E346" s="1031"/>
      <c r="F346" s="1031"/>
      <c r="G346" s="1031"/>
      <c r="H346" s="1031"/>
      <c r="I346" s="1031"/>
      <c r="J346" s="1031"/>
      <c r="K346" s="1031"/>
      <c r="L346" s="1031"/>
      <c r="M346" s="1031"/>
      <c r="N346" s="1031"/>
      <c r="O346" s="1031"/>
      <c r="P346" s="531"/>
      <c r="Q346" s="531"/>
      <c r="R346" s="531"/>
      <c r="S346" s="531"/>
      <c r="T346" s="531"/>
      <c r="U346" s="531"/>
      <c r="V346" s="531"/>
      <c r="W346" s="532"/>
      <c r="X346" s="1038">
        <v>0.6</v>
      </c>
      <c r="Y346" s="1031"/>
      <c r="Z346" s="1031"/>
      <c r="AA346" s="1031"/>
      <c r="AB346" s="1031"/>
      <c r="AC346" s="1031"/>
      <c r="AD346" s="1031"/>
      <c r="AE346" s="1031"/>
      <c r="AF346" s="1031"/>
      <c r="AG346" s="1031"/>
      <c r="AH346" s="1031"/>
      <c r="AI346" s="1031"/>
      <c r="AJ346" s="1031"/>
      <c r="AK346" s="1031"/>
      <c r="AL346" s="1031"/>
      <c r="AM346" s="1031"/>
      <c r="AN346" s="1031"/>
      <c r="AO346" s="1031"/>
      <c r="AP346" s="1031"/>
      <c r="AQ346" s="1031"/>
      <c r="AR346" s="1031"/>
      <c r="AS346" s="1031"/>
      <c r="AT346" s="1031"/>
      <c r="AU346" s="1031"/>
      <c r="AV346" s="1031"/>
      <c r="AW346" s="1031"/>
      <c r="AX346" s="1031"/>
      <c r="AY346" s="1031"/>
      <c r="AZ346" s="1031"/>
      <c r="BA346" s="1039"/>
      <c r="BE346" s="528"/>
      <c r="BF346" s="475"/>
      <c r="BG346" s="523">
        <f>BG42+BG49+BG68+BG76+BG86+BG93+BG102+BG107+BG112+BG125+BG134+BG139+BG144+BG169+BG173+BG177+BG181+BG197+BG221+BG234+BG246+BG255+BG279+BG290+BG303+BG324+BG341</f>
        <v>0</v>
      </c>
      <c r="BH346" s="523">
        <f>BH42+BH49+BH68+BH76+BH86+BH93+BH102+BH107+BH112+BH125+BH134+BH139+BH144+BH169+BH173+BH177+BH181+BH197+BH221+BH234+BH246+BH255+BH279+BH290+BH303+BH324+BH341</f>
        <v>4580</v>
      </c>
      <c r="BI346" s="523">
        <f>BI42+BI49+BI68+BI76+BI86+BI93+BI102+BI107+BI112+BI125+BI134+BI139+BI144+BI169+BI173+BI177+BI181+BI197+BI221+BI234+BI246+BI255+BI279+BI290+BI303+BI324+BI341</f>
        <v>0</v>
      </c>
      <c r="BJ346" s="533">
        <f>SUM(BH346:BI346)</f>
        <v>4580</v>
      </c>
      <c r="BK346" s="13"/>
      <c r="BL346" s="44"/>
      <c r="BM346" s="44"/>
      <c r="BN346" s="524"/>
    </row>
    <row r="347" spans="1:66" s="9" customFormat="1" ht="42.75" customHeight="1">
      <c r="A347" s="534"/>
      <c r="B347" s="534"/>
      <c r="C347" s="534"/>
      <c r="D347" s="534"/>
      <c r="E347" s="534"/>
      <c r="BF347" s="475"/>
      <c r="BG347" s="528"/>
      <c r="BH347" s="528"/>
      <c r="BI347" s="528"/>
      <c r="BJ347" s="535"/>
      <c r="BL347" s="14"/>
      <c r="BM347" s="468"/>
      <c r="BN347" s="468"/>
    </row>
    <row r="348" spans="1:66" s="494" customFormat="1" ht="15.75">
      <c r="C348" s="536" t="s">
        <v>740</v>
      </c>
      <c r="AN348" s="1033" t="str">
        <f>IF(OR(FIO="",BG346=0),"",BG346)</f>
        <v/>
      </c>
      <c r="AO348" s="1033"/>
      <c r="AP348" s="1033"/>
      <c r="AQ348" s="1033"/>
      <c r="AR348" s="1033"/>
      <c r="AS348" s="1033"/>
      <c r="AU348" s="536" t="s">
        <v>334</v>
      </c>
      <c r="BF348" s="475"/>
      <c r="BG348" s="506"/>
      <c r="BH348" s="506"/>
      <c r="BI348" s="506"/>
      <c r="BJ348" s="537"/>
      <c r="BL348" s="483"/>
      <c r="BM348" s="483"/>
    </row>
    <row r="349" spans="1:66" s="494" customFormat="1" ht="29.25" customHeight="1">
      <c r="BE349" s="4"/>
      <c r="BF349" s="475"/>
      <c r="BG349" s="4"/>
      <c r="BH349" s="4"/>
      <c r="BI349" s="4"/>
      <c r="BJ349" s="537"/>
    </row>
    <row r="350" spans="1:66" s="494" customFormat="1" ht="15.75" customHeight="1">
      <c r="C350" s="216" t="s">
        <v>393</v>
      </c>
      <c r="Q350" s="1032" t="str">
        <f>IF(OR(Всего="",FIO=""),"",IF(BI32&lt;31,IF(BG33=1,BG32,""),""))</f>
        <v/>
      </c>
      <c r="R350" s="1032"/>
      <c r="S350" s="1032"/>
      <c r="T350" s="1032"/>
      <c r="U350" s="1032"/>
      <c r="V350" s="1032"/>
      <c r="W350" s="1032"/>
      <c r="X350" s="1032"/>
      <c r="Y350" s="1032"/>
      <c r="Z350" s="1032"/>
      <c r="AA350" s="1032"/>
      <c r="AB350" s="1032"/>
      <c r="AC350" s="1032"/>
      <c r="AD350" s="1032"/>
      <c r="AE350" s="1032"/>
      <c r="AF350" s="1032"/>
      <c r="AG350" s="1032"/>
      <c r="AH350" s="1032"/>
      <c r="AI350" s="1032"/>
      <c r="AJ350" s="1032"/>
      <c r="AK350" s="1032"/>
      <c r="AL350" s="1032" t="str">
        <f>IF(OR(Всего="",FIO=""),"",IF(X17="первая",IF(Всего&gt;=порог_п*(BJ346-100),"соответствует","не соответствует"),IF(Всего&gt;=порог_в*BJ346,"соответствует","не соответствует")))</f>
        <v/>
      </c>
      <c r="AM350" s="1032"/>
      <c r="AN350" s="1032"/>
      <c r="AO350" s="1032"/>
      <c r="AP350" s="1032"/>
      <c r="AQ350" s="1032"/>
      <c r="AR350" s="1032"/>
      <c r="AS350" s="1032"/>
      <c r="AT350" s="1032"/>
      <c r="AU350" s="1032"/>
      <c r="AV350" s="1032"/>
      <c r="AX350" s="216" t="s">
        <v>336</v>
      </c>
      <c r="BE350" s="16"/>
      <c r="BF350" s="475"/>
    </row>
    <row r="351" spans="1:66" s="494" customFormat="1" ht="24" customHeight="1">
      <c r="B351" s="216" t="s">
        <v>368</v>
      </c>
      <c r="T351" s="1032" t="str">
        <f>IF(OR(AN348="",O9="",X17=""),"",IF(X17="первая",C345,C346))</f>
        <v/>
      </c>
      <c r="U351" s="1032"/>
      <c r="V351" s="1032"/>
      <c r="W351" s="1032"/>
      <c r="X351" s="1032"/>
      <c r="Y351" s="1032"/>
      <c r="AA351" s="216" t="s">
        <v>335</v>
      </c>
      <c r="BE351" s="16"/>
      <c r="BF351" s="475"/>
    </row>
    <row r="352" spans="1:66" s="494" customFormat="1">
      <c r="BE352" s="483"/>
      <c r="BF352" s="475"/>
    </row>
    <row r="353" spans="1:66" s="494" customFormat="1" ht="15.75" customHeight="1">
      <c r="B353" s="215" t="s">
        <v>139</v>
      </c>
      <c r="C353" s="215"/>
      <c r="E353" s="215"/>
      <c r="F353" s="215"/>
      <c r="G353" s="215"/>
      <c r="H353" s="215"/>
      <c r="I353" s="215"/>
      <c r="J353" s="215"/>
      <c r="K353" s="215"/>
      <c r="L353" s="215"/>
      <c r="M353" s="215"/>
      <c r="N353" s="215"/>
      <c r="BE353" s="483"/>
      <c r="BF353" s="475"/>
      <c r="BG353" s="483"/>
      <c r="BH353" s="483"/>
      <c r="BI353" s="483"/>
      <c r="BJ353" s="17"/>
      <c r="BK353" s="17"/>
      <c r="BL353" s="17"/>
      <c r="BM353" s="17"/>
      <c r="BN353" s="17"/>
    </row>
    <row r="354" spans="1:66" s="494" customFormat="1" ht="15.75">
      <c r="B354" s="215"/>
      <c r="C354" s="215"/>
      <c r="E354" s="215"/>
      <c r="F354" s="215"/>
      <c r="G354" s="215"/>
      <c r="H354" s="215"/>
      <c r="I354" s="215"/>
      <c r="J354" s="215"/>
      <c r="K354" s="215"/>
      <c r="L354" s="215"/>
      <c r="M354" s="215"/>
      <c r="N354" s="256"/>
      <c r="O354" s="538"/>
      <c r="P354" s="538"/>
      <c r="Q354" s="538"/>
      <c r="R354" s="538"/>
      <c r="S354" s="538"/>
      <c r="T354" s="538"/>
      <c r="U354" s="538"/>
      <c r="V354" s="538"/>
      <c r="W354" s="538"/>
      <c r="X354" s="538"/>
      <c r="Y354" s="538"/>
      <c r="AB354" s="538"/>
      <c r="AC354" s="539" t="str">
        <f>IF(FIO&lt;&gt;"",IF(фио_предс&lt;&gt;"",'общие сведения'!L88,""),"")</f>
        <v/>
      </c>
      <c r="AD354" s="538"/>
      <c r="AE354" s="538"/>
      <c r="AF354" s="538"/>
      <c r="AG354" s="538"/>
      <c r="AH354" s="538"/>
      <c r="AI354" s="538"/>
      <c r="AJ354" s="538"/>
      <c r="AK354" s="538"/>
      <c r="AL354" s="538"/>
      <c r="AM354" s="538"/>
      <c r="AN354" s="538"/>
      <c r="AO354" s="538"/>
      <c r="AP354" s="538"/>
      <c r="AQ354" s="538"/>
      <c r="AR354" s="538"/>
      <c r="AS354" s="538"/>
      <c r="AT354" s="538"/>
      <c r="AU354" s="538"/>
      <c r="AV354" s="538"/>
      <c r="AW354" s="538"/>
      <c r="AX354" s="538"/>
      <c r="AY354" s="538"/>
      <c r="AZ354" s="538"/>
      <c r="BA354" s="538"/>
      <c r="BB354" s="538"/>
      <c r="BC354" s="538"/>
      <c r="BD354" s="538"/>
      <c r="BE354" s="538"/>
      <c r="BF354" s="475"/>
      <c r="BG354" s="483"/>
      <c r="BH354" s="483"/>
      <c r="BI354" s="483"/>
      <c r="BJ354" s="497"/>
      <c r="BL354" s="540"/>
      <c r="BN354" s="541"/>
    </row>
    <row r="355" spans="1:66" s="494" customFormat="1" ht="15.75">
      <c r="B355" s="215"/>
      <c r="N355" s="215"/>
      <c r="AK355" s="69" t="s">
        <v>371</v>
      </c>
      <c r="BF355" s="475"/>
      <c r="BJ355" s="42"/>
      <c r="BK355" s="17"/>
      <c r="BL355" s="17"/>
      <c r="BM355" s="17"/>
      <c r="BN355" s="17"/>
    </row>
    <row r="356" spans="1:66" s="494" customFormat="1" ht="15.75">
      <c r="B356" s="215" t="s">
        <v>844</v>
      </c>
      <c r="N356" s="256"/>
      <c r="O356" s="538"/>
      <c r="P356" s="538"/>
      <c r="Q356" s="538"/>
      <c r="R356" s="538"/>
      <c r="S356" s="538"/>
      <c r="T356" s="538"/>
      <c r="U356" s="538"/>
      <c r="V356" s="538"/>
      <c r="W356" s="538"/>
      <c r="X356" s="538"/>
      <c r="Y356" s="538"/>
      <c r="AB356" s="538"/>
      <c r="AC356" s="539" t="str">
        <f>IF(FIO&lt;&gt;"",IF(фио_1чл&lt;&gt;"",'общие сведения'!L90,""),"")</f>
        <v/>
      </c>
      <c r="AD356" s="538"/>
      <c r="AE356" s="538"/>
      <c r="AF356" s="538"/>
      <c r="AG356" s="538"/>
      <c r="AH356" s="538"/>
      <c r="AI356" s="538"/>
      <c r="AJ356" s="538"/>
      <c r="AK356" s="538"/>
      <c r="AL356" s="538"/>
      <c r="AM356" s="538"/>
      <c r="AN356" s="538"/>
      <c r="AO356" s="538"/>
      <c r="AP356" s="538"/>
      <c r="AQ356" s="538"/>
      <c r="AR356" s="538"/>
      <c r="AS356" s="538"/>
      <c r="AT356" s="538"/>
      <c r="AU356" s="538"/>
      <c r="AV356" s="538"/>
      <c r="AW356" s="538"/>
      <c r="AX356" s="538"/>
      <c r="AY356" s="538"/>
      <c r="AZ356" s="538"/>
      <c r="BA356" s="538"/>
      <c r="BB356" s="538"/>
      <c r="BC356" s="538"/>
      <c r="BD356" s="538"/>
      <c r="BE356" s="539"/>
      <c r="BF356" s="475"/>
      <c r="BG356" s="216"/>
      <c r="BH356" s="216"/>
      <c r="BI356" s="216"/>
      <c r="BJ356" s="537"/>
      <c r="BK356" s="534"/>
      <c r="BL356" s="534"/>
      <c r="BN356" s="542"/>
    </row>
    <row r="357" spans="1:66" s="494" customFormat="1" ht="15.75">
      <c r="A357" s="214"/>
      <c r="N357" s="215"/>
      <c r="AC357" s="55"/>
      <c r="AK357" s="69" t="s">
        <v>371</v>
      </c>
      <c r="BE357" s="534"/>
      <c r="BF357" s="475"/>
      <c r="BH357" s="216"/>
      <c r="BI357" s="216"/>
      <c r="BJ357" s="535"/>
      <c r="BK357" s="216"/>
      <c r="BL357" s="216"/>
      <c r="BM357" s="216"/>
      <c r="BN357" s="216"/>
    </row>
    <row r="358" spans="1:66" s="494" customFormat="1" ht="15.75">
      <c r="A358" s="214"/>
      <c r="N358" s="256"/>
      <c r="O358" s="538"/>
      <c r="P358" s="538"/>
      <c r="Q358" s="538"/>
      <c r="R358" s="538"/>
      <c r="S358" s="538"/>
      <c r="T358" s="538"/>
      <c r="U358" s="538"/>
      <c r="V358" s="538"/>
      <c r="W358" s="538"/>
      <c r="X358" s="538"/>
      <c r="Y358" s="538"/>
      <c r="AB358" s="538"/>
      <c r="AC358" s="539" t="str">
        <f>IF(FIO&lt;&gt;"",IF(фио_2чл&lt;&gt;"",'общие сведения'!L92,""),"")</f>
        <v/>
      </c>
      <c r="AD358" s="538"/>
      <c r="AE358" s="538"/>
      <c r="AF358" s="538"/>
      <c r="AG358" s="538"/>
      <c r="AH358" s="538"/>
      <c r="AI358" s="538"/>
      <c r="AJ358" s="538"/>
      <c r="AK358" s="538"/>
      <c r="AL358" s="538"/>
      <c r="AM358" s="538"/>
      <c r="AN358" s="538"/>
      <c r="AO358" s="538"/>
      <c r="AP358" s="538"/>
      <c r="AQ358" s="538"/>
      <c r="AR358" s="538"/>
      <c r="AS358" s="538"/>
      <c r="AT358" s="538"/>
      <c r="AU358" s="538"/>
      <c r="AV358" s="538"/>
      <c r="AW358" s="538"/>
      <c r="AX358" s="538"/>
      <c r="AY358" s="538"/>
      <c r="AZ358" s="538"/>
      <c r="BA358" s="538"/>
      <c r="BB358" s="538"/>
      <c r="BC358" s="538"/>
      <c r="BD358" s="538"/>
      <c r="BE358" s="538"/>
      <c r="BF358" s="475"/>
      <c r="BG358" s="483"/>
      <c r="BH358" s="483"/>
      <c r="BI358" s="483"/>
      <c r="BJ358" s="497"/>
      <c r="BL358" s="500"/>
      <c r="BM358" s="483"/>
      <c r="BN358" s="483"/>
    </row>
    <row r="359" spans="1:66" s="494" customFormat="1" ht="15.75">
      <c r="A359" s="214"/>
      <c r="N359" s="215"/>
      <c r="AC359" s="55"/>
      <c r="AK359" s="69" t="s">
        <v>371</v>
      </c>
      <c r="BE359" s="54"/>
      <c r="BF359" s="475"/>
      <c r="BG359" s="483"/>
      <c r="BI359" s="54"/>
      <c r="BJ359" s="83"/>
      <c r="BK359" s="54"/>
      <c r="BL359" s="54"/>
      <c r="BM359" s="54"/>
      <c r="BN359" s="54"/>
    </row>
    <row r="360" spans="1:66" s="494" customFormat="1" ht="15.75">
      <c r="A360" s="214"/>
      <c r="N360" s="256"/>
      <c r="O360" s="538"/>
      <c r="P360" s="538"/>
      <c r="Q360" s="538"/>
      <c r="R360" s="538"/>
      <c r="S360" s="538"/>
      <c r="T360" s="538"/>
      <c r="U360" s="538"/>
      <c r="V360" s="538"/>
      <c r="W360" s="538"/>
      <c r="X360" s="538"/>
      <c r="Y360" s="538"/>
      <c r="AB360" s="538"/>
      <c r="AC360" s="539" t="str">
        <f>IF(FIO&lt;&gt;"",IF(фио_3чл&lt;&gt;"",'общие сведения'!L94,""),"")</f>
        <v/>
      </c>
      <c r="AD360" s="538"/>
      <c r="AE360" s="538"/>
      <c r="AF360" s="538"/>
      <c r="AG360" s="538"/>
      <c r="AH360" s="538"/>
      <c r="AI360" s="538"/>
      <c r="AJ360" s="538"/>
      <c r="AK360" s="538"/>
      <c r="AL360" s="538"/>
      <c r="AM360" s="538"/>
      <c r="AN360" s="538"/>
      <c r="AO360" s="538"/>
      <c r="AP360" s="538"/>
      <c r="AQ360" s="538"/>
      <c r="AR360" s="538"/>
      <c r="AS360" s="538"/>
      <c r="AT360" s="538"/>
      <c r="AU360" s="538"/>
      <c r="AV360" s="538"/>
      <c r="AW360" s="538"/>
      <c r="AX360" s="538"/>
      <c r="AY360" s="538"/>
      <c r="AZ360" s="538"/>
      <c r="BA360" s="538"/>
      <c r="BB360" s="538"/>
      <c r="BC360" s="538"/>
      <c r="BD360" s="538"/>
      <c r="BE360" s="256"/>
      <c r="BF360" s="475"/>
      <c r="BI360" s="55"/>
      <c r="BJ360" s="84"/>
      <c r="BK360" s="55"/>
      <c r="BL360" s="55"/>
      <c r="BM360" s="55"/>
      <c r="BN360" s="55"/>
    </row>
    <row r="361" spans="1:66" s="494" customFormat="1" ht="15.75">
      <c r="A361" s="214"/>
      <c r="AA361" s="55"/>
      <c r="AC361" s="55"/>
      <c r="BE361" s="54"/>
      <c r="BF361" s="475"/>
      <c r="BG361" s="483"/>
      <c r="BI361" s="54"/>
      <c r="BJ361" s="83"/>
      <c r="BK361" s="54"/>
      <c r="BL361" s="54"/>
      <c r="BM361" s="54"/>
      <c r="BN361" s="54"/>
    </row>
    <row r="362" spans="1:66" s="494" customFormat="1" ht="7.5" customHeight="1">
      <c r="A362" s="213"/>
      <c r="BE362" s="54"/>
      <c r="BF362" s="475"/>
      <c r="BG362" s="483"/>
      <c r="BI362" s="54"/>
      <c r="BJ362" s="83"/>
      <c r="BK362" s="54"/>
      <c r="BL362" s="54"/>
      <c r="BM362" s="54"/>
      <c r="BN362" s="54"/>
    </row>
    <row r="363" spans="1:66" s="494" customFormat="1" ht="15.75">
      <c r="A363" s="78"/>
      <c r="B363" s="215"/>
      <c r="E363" s="215"/>
      <c r="F363" s="215"/>
      <c r="G363" s="215" t="s">
        <v>845</v>
      </c>
      <c r="J363" s="543"/>
      <c r="AH363" s="223" t="str">
        <f>IF(AN348&lt;&gt;""," «  "&amp;'общие сведения'!C97&amp;"  »  "&amp;'общие сведения'!E97&amp;"  20"&amp;'общие сведения'!H97&amp;" г.","« __ » ___________  20__ г.")</f>
        <v>« __ » ___________  20__ г.</v>
      </c>
      <c r="BE363" s="54"/>
      <c r="BF363" s="475"/>
      <c r="BI363" s="55"/>
      <c r="BJ363" s="84"/>
      <c r="BK363" s="55"/>
      <c r="BL363" s="55"/>
      <c r="BM363" s="55"/>
      <c r="BN363" s="55"/>
    </row>
    <row r="364" spans="1:66" s="494" customFormat="1" ht="12.75" customHeight="1">
      <c r="A364" s="78"/>
      <c r="BE364" s="54"/>
      <c r="BF364" s="475"/>
      <c r="BI364" s="55"/>
      <c r="BJ364" s="84"/>
      <c r="BK364" s="55"/>
      <c r="BL364" s="55"/>
      <c r="BM364" s="55"/>
      <c r="BN364" s="55"/>
    </row>
    <row r="365" spans="1:66" s="494" customFormat="1" ht="12.75" customHeight="1">
      <c r="BE365" s="54"/>
      <c r="BF365" s="475"/>
      <c r="BI365" s="55"/>
      <c r="BJ365" s="84"/>
      <c r="BK365" s="55"/>
      <c r="BL365" s="55"/>
      <c r="BM365" s="55"/>
      <c r="BN365" s="55"/>
    </row>
    <row r="366" spans="1:66" s="494" customFormat="1" ht="12.75" customHeight="1">
      <c r="C366" s="538"/>
      <c r="D366" s="538"/>
      <c r="E366" s="538"/>
      <c r="F366" s="538"/>
      <c r="G366" s="538"/>
      <c r="H366" s="538"/>
      <c r="I366" s="538"/>
      <c r="J366" s="538"/>
      <c r="K366" s="538"/>
      <c r="L366" s="538"/>
      <c r="M366" s="538"/>
      <c r="N366" s="538"/>
      <c r="O366" s="538"/>
      <c r="P366" s="538"/>
      <c r="Q366" s="538"/>
      <c r="R366" s="538"/>
      <c r="S366" s="538"/>
      <c r="T366" s="538"/>
      <c r="U366" s="538"/>
      <c r="V366" s="538"/>
      <c r="W366" s="538"/>
      <c r="X366" s="538"/>
      <c r="Y366" s="538"/>
      <c r="Z366" s="538"/>
      <c r="AA366" s="538"/>
      <c r="AB366" s="538"/>
      <c r="AC366" s="538"/>
      <c r="AD366" s="538"/>
      <c r="AE366" s="538"/>
      <c r="AF366" s="538"/>
      <c r="AG366" s="538"/>
      <c r="AH366" s="538"/>
      <c r="AI366" s="538"/>
      <c r="AJ366" s="538"/>
      <c r="AK366" s="538"/>
      <c r="AL366" s="538"/>
      <c r="AM366" s="538"/>
      <c r="AN366" s="538"/>
      <c r="AO366" s="538"/>
      <c r="AP366" s="538"/>
      <c r="AQ366" s="538"/>
      <c r="AR366" s="538"/>
      <c r="AS366" s="538"/>
      <c r="AT366" s="538"/>
      <c r="AU366" s="538"/>
      <c r="AV366" s="538"/>
      <c r="AW366" s="538"/>
      <c r="AX366" s="538"/>
      <c r="AY366" s="538"/>
      <c r="AZ366" s="538"/>
      <c r="BA366" s="538"/>
      <c r="BB366" s="538"/>
      <c r="BC366" s="538"/>
      <c r="BD366" s="538"/>
      <c r="BE366" s="256"/>
      <c r="BF366" s="475"/>
      <c r="BG366" s="483"/>
      <c r="BH366" s="54"/>
      <c r="BI366" s="54"/>
      <c r="BJ366" s="83"/>
      <c r="BK366" s="54"/>
      <c r="BL366" s="54"/>
      <c r="BM366" s="54"/>
      <c r="BN366" s="54"/>
    </row>
    <row r="367" spans="1:66" s="494" customFormat="1" ht="18">
      <c r="AB367" s="544" t="s">
        <v>463</v>
      </c>
      <c r="BE367" s="54"/>
      <c r="BF367" s="475"/>
      <c r="BI367" s="55"/>
      <c r="BJ367" s="84"/>
      <c r="BK367" s="55"/>
      <c r="BL367" s="55"/>
      <c r="BM367" s="55"/>
      <c r="BN367" s="55"/>
    </row>
    <row r="368" spans="1:66" s="494" customFormat="1" ht="15.75">
      <c r="B368" s="545" t="s">
        <v>265</v>
      </c>
      <c r="S368" s="538"/>
      <c r="T368" s="538"/>
      <c r="U368" s="538"/>
      <c r="V368" s="538"/>
      <c r="W368" s="538"/>
      <c r="X368" s="538"/>
      <c r="Y368" s="538"/>
      <c r="Z368" s="538"/>
      <c r="AA368" s="538"/>
      <c r="AB368" s="538"/>
      <c r="AD368" s="538"/>
      <c r="AE368" s="539" t="str">
        <f>IF(FIO&lt;&gt;"",'общие сведения'!L29,"")</f>
        <v/>
      </c>
      <c r="AF368" s="538"/>
      <c r="AG368" s="538"/>
      <c r="AH368" s="538"/>
      <c r="AI368" s="538"/>
      <c r="AJ368" s="538"/>
      <c r="AK368" s="538"/>
      <c r="AL368" s="538"/>
      <c r="AM368" s="538"/>
      <c r="AN368" s="538"/>
      <c r="AO368" s="538"/>
      <c r="AP368" s="538"/>
      <c r="AQ368" s="538"/>
      <c r="AR368" s="538"/>
      <c r="AS368" s="538"/>
      <c r="AT368" s="538"/>
      <c r="AU368" s="538"/>
      <c r="AV368" s="538"/>
      <c r="AW368" s="538"/>
      <c r="AX368" s="538"/>
      <c r="AY368" s="538"/>
      <c r="AZ368" s="538"/>
      <c r="BA368" s="538"/>
      <c r="BB368" s="538"/>
      <c r="BC368" s="538"/>
      <c r="BD368" s="538"/>
      <c r="BE368" s="256"/>
      <c r="BF368" s="475"/>
      <c r="BI368" s="55"/>
      <c r="BJ368" s="84"/>
      <c r="BK368" s="55"/>
      <c r="BL368" s="55"/>
      <c r="BM368" s="55"/>
      <c r="BN368" s="55"/>
    </row>
    <row r="369" spans="1:66" s="494" customFormat="1" ht="15.75">
      <c r="T369" s="257" t="s">
        <v>370</v>
      </c>
      <c r="AR369" s="69" t="s">
        <v>371</v>
      </c>
      <c r="BF369" s="475"/>
      <c r="BI369" s="56"/>
      <c r="BJ369" s="85"/>
      <c r="BK369" s="57"/>
      <c r="BL369" s="546"/>
      <c r="BM369" s="547"/>
      <c r="BN369" s="483"/>
    </row>
    <row r="370" spans="1:66" s="494" customFormat="1" ht="15.75">
      <c r="BF370" s="475"/>
      <c r="BI370" s="56"/>
      <c r="BJ370" s="85"/>
      <c r="BK370" s="57"/>
      <c r="BL370" s="546"/>
      <c r="BM370" s="547"/>
      <c r="BN370" s="483"/>
    </row>
    <row r="371" spans="1:66" s="494" customFormat="1" ht="15.75">
      <c r="BF371" s="475"/>
      <c r="BI371" s="56"/>
      <c r="BJ371" s="85"/>
      <c r="BK371" s="57"/>
      <c r="BL371" s="546"/>
      <c r="BM371" s="547"/>
      <c r="BN371" s="483"/>
    </row>
    <row r="372" spans="1:66" s="494" customFormat="1" ht="9.75" customHeight="1">
      <c r="BF372" s="475"/>
      <c r="BI372" s="56"/>
      <c r="BJ372" s="85"/>
      <c r="BK372" s="57"/>
      <c r="BL372" s="546"/>
      <c r="BM372" s="547"/>
      <c r="BN372" s="483"/>
    </row>
    <row r="373" spans="1:66" s="494" customFormat="1" ht="15.75" hidden="1">
      <c r="D373" s="548"/>
      <c r="BE373" s="483"/>
      <c r="BF373" s="475"/>
      <c r="BG373" s="25"/>
      <c r="BH373" s="22"/>
      <c r="BI373" s="25"/>
      <c r="BJ373" s="85"/>
      <c r="BK373" s="25"/>
      <c r="BL373" s="23"/>
      <c r="BM373" s="85"/>
      <c r="BN373" s="483"/>
    </row>
    <row r="374" spans="1:66" s="494" customFormat="1" ht="6.75" hidden="1" customHeight="1">
      <c r="BE374" s="549"/>
      <c r="BF374" s="475"/>
      <c r="BG374" s="549"/>
      <c r="BH374" s="549"/>
      <c r="BI374" s="549"/>
      <c r="BJ374" s="550"/>
      <c r="BK374" s="549"/>
      <c r="BL374" s="549"/>
      <c r="BM374" s="549"/>
      <c r="BN374" s="549"/>
    </row>
    <row r="375" spans="1:66" s="494" customFormat="1" ht="15" hidden="1" customHeight="1">
      <c r="A375" s="1016"/>
      <c r="B375" s="1016"/>
      <c r="C375" s="1016"/>
      <c r="D375" s="1016"/>
      <c r="E375" s="1016"/>
      <c r="F375" s="1016"/>
      <c r="G375" s="1016"/>
      <c r="H375" s="1016"/>
      <c r="I375" s="1016"/>
      <c r="J375" s="1016"/>
      <c r="K375" s="1016"/>
      <c r="L375" s="1016"/>
      <c r="M375" s="1016"/>
      <c r="N375" s="1016"/>
      <c r="O375" s="1016"/>
      <c r="P375" s="1016"/>
      <c r="Q375" s="1016"/>
      <c r="R375" s="1016"/>
      <c r="S375" s="1016"/>
      <c r="T375" s="1016"/>
      <c r="U375" s="1016"/>
      <c r="V375" s="1016"/>
      <c r="W375" s="1016"/>
      <c r="X375" s="1016"/>
      <c r="Y375" s="1016"/>
      <c r="Z375" s="1016"/>
      <c r="AA375" s="1016"/>
      <c r="AB375" s="1016"/>
      <c r="AC375" s="1016"/>
      <c r="AD375" s="1016"/>
      <c r="AE375" s="1016"/>
      <c r="AF375" s="1016"/>
      <c r="AG375" s="1016"/>
      <c r="AH375" s="1016"/>
      <c r="AI375" s="1016"/>
      <c r="AJ375" s="1016"/>
      <c r="AK375" s="1016"/>
      <c r="AL375" s="1016"/>
      <c r="AM375" s="1016"/>
      <c r="AN375" s="1016"/>
      <c r="AO375" s="1016"/>
      <c r="AP375" s="1016"/>
      <c r="AQ375" s="1016"/>
      <c r="AR375" s="1016"/>
      <c r="AS375" s="1016"/>
      <c r="AT375" s="1016"/>
      <c r="AU375" s="1016"/>
      <c r="AV375" s="1016"/>
      <c r="AW375" s="1016"/>
      <c r="AX375" s="1016"/>
      <c r="AY375" s="1016"/>
      <c r="AZ375" s="1016"/>
      <c r="BA375" s="1016"/>
      <c r="BB375" s="1016"/>
      <c r="BC375" s="1016"/>
      <c r="BD375" s="1016"/>
      <c r="BE375" s="1016"/>
      <c r="BF375" s="475"/>
      <c r="BG375" s="483"/>
      <c r="BH375" s="483"/>
      <c r="BI375" s="483"/>
      <c r="BJ375" s="497"/>
      <c r="BK375" s="483"/>
      <c r="BL375" s="500"/>
      <c r="BM375" s="483"/>
      <c r="BN375" s="483"/>
    </row>
    <row r="376" spans="1:66" s="494" customFormat="1" ht="15.75" hidden="1">
      <c r="A376" s="1016"/>
      <c r="B376" s="1016"/>
      <c r="C376" s="1016"/>
      <c r="D376" s="1016"/>
      <c r="E376" s="1016"/>
      <c r="F376" s="1016"/>
      <c r="G376" s="1016"/>
      <c r="H376" s="1016"/>
      <c r="I376" s="1016"/>
      <c r="J376" s="1016"/>
      <c r="K376" s="1016"/>
      <c r="L376" s="1016"/>
      <c r="M376" s="1016"/>
      <c r="N376" s="1016"/>
      <c r="O376" s="1016"/>
      <c r="P376" s="1016"/>
      <c r="Q376" s="1016"/>
      <c r="R376" s="1016"/>
      <c r="S376" s="1016"/>
      <c r="T376" s="1016"/>
      <c r="U376" s="1016"/>
      <c r="V376" s="1016"/>
      <c r="W376" s="1016"/>
      <c r="X376" s="1016"/>
      <c r="Y376" s="1016"/>
      <c r="Z376" s="1016"/>
      <c r="AA376" s="1016"/>
      <c r="AB376" s="1016"/>
      <c r="AC376" s="1016"/>
      <c r="AD376" s="1016"/>
      <c r="AE376" s="1016"/>
      <c r="AF376" s="1016"/>
      <c r="AG376" s="1016"/>
      <c r="AH376" s="1016"/>
      <c r="AI376" s="1016"/>
      <c r="AJ376" s="1016"/>
      <c r="AK376" s="1016"/>
      <c r="AL376" s="1016"/>
      <c r="AM376" s="1016"/>
      <c r="AN376" s="1016"/>
      <c r="AO376" s="1016"/>
      <c r="AP376" s="1016"/>
      <c r="AQ376" s="1016"/>
      <c r="AR376" s="1016"/>
      <c r="AS376" s="1016"/>
      <c r="AT376" s="1016"/>
      <c r="AU376" s="1016"/>
      <c r="AV376" s="1016"/>
      <c r="AW376" s="1016"/>
      <c r="AX376" s="1016"/>
      <c r="AY376" s="1016"/>
      <c r="AZ376" s="1016"/>
      <c r="BA376" s="1016"/>
      <c r="BB376" s="1016"/>
      <c r="BC376" s="1016"/>
      <c r="BD376" s="1016"/>
      <c r="BE376" s="1016"/>
      <c r="BF376" s="475"/>
      <c r="BG376" s="551"/>
      <c r="BH376" s="483"/>
      <c r="BI376" s="1015"/>
      <c r="BJ376" s="1015"/>
      <c r="BK376" s="1015"/>
      <c r="BL376" s="1015"/>
      <c r="BM376" s="1015"/>
      <c r="BN376" s="1015"/>
    </row>
    <row r="377" spans="1:66" s="494" customFormat="1" ht="15.75" hidden="1">
      <c r="A377" s="1016"/>
      <c r="B377" s="1016"/>
      <c r="C377" s="1016"/>
      <c r="D377" s="1016"/>
      <c r="E377" s="1016"/>
      <c r="F377" s="1016"/>
      <c r="G377" s="1016"/>
      <c r="H377" s="1016"/>
      <c r="I377" s="1016"/>
      <c r="J377" s="1016"/>
      <c r="K377" s="1016"/>
      <c r="L377" s="1016"/>
      <c r="M377" s="1016"/>
      <c r="N377" s="1016"/>
      <c r="O377" s="1016"/>
      <c r="P377" s="1016"/>
      <c r="Q377" s="1016"/>
      <c r="R377" s="1016"/>
      <c r="S377" s="1016"/>
      <c r="T377" s="1016"/>
      <c r="U377" s="1016"/>
      <c r="V377" s="1016"/>
      <c r="W377" s="1016"/>
      <c r="X377" s="1016"/>
      <c r="Y377" s="1016"/>
      <c r="Z377" s="1016"/>
      <c r="AA377" s="1016"/>
      <c r="AB377" s="1016"/>
      <c r="AC377" s="1016"/>
      <c r="AD377" s="1016"/>
      <c r="AE377" s="1016"/>
      <c r="AF377" s="1016"/>
      <c r="AG377" s="1016"/>
      <c r="AH377" s="1016"/>
      <c r="AI377" s="1016"/>
      <c r="AJ377" s="1016"/>
      <c r="AK377" s="1016"/>
      <c r="AL377" s="1016"/>
      <c r="AM377" s="1016"/>
      <c r="AN377" s="1016"/>
      <c r="AO377" s="1016"/>
      <c r="AP377" s="1016"/>
      <c r="AQ377" s="1016"/>
      <c r="AR377" s="1016"/>
      <c r="AS377" s="1016"/>
      <c r="AT377" s="1016"/>
      <c r="AU377" s="1016"/>
      <c r="AV377" s="1016"/>
      <c r="AW377" s="1016"/>
      <c r="AX377" s="1016"/>
      <c r="AY377" s="1016"/>
      <c r="AZ377" s="1016"/>
      <c r="BA377" s="1016"/>
      <c r="BB377" s="1016"/>
      <c r="BC377" s="1016"/>
      <c r="BD377" s="1016"/>
      <c r="BE377" s="1016"/>
      <c r="BF377" s="475"/>
      <c r="BG377" s="62"/>
      <c r="BJ377" s="537"/>
      <c r="BK377" s="62"/>
      <c r="BL377" s="62"/>
      <c r="BM377" s="62"/>
      <c r="BN377" s="62"/>
    </row>
    <row r="378" spans="1:66" s="494" customFormat="1" ht="16.5" hidden="1" customHeight="1">
      <c r="A378" s="1016"/>
      <c r="B378" s="1016"/>
      <c r="C378" s="1016"/>
      <c r="D378" s="1016"/>
      <c r="E378" s="1016"/>
      <c r="F378" s="1016"/>
      <c r="G378" s="1016"/>
      <c r="H378" s="1016"/>
      <c r="I378" s="1016"/>
      <c r="J378" s="1016"/>
      <c r="K378" s="1016"/>
      <c r="L378" s="1016"/>
      <c r="M378" s="1016"/>
      <c r="N378" s="1016"/>
      <c r="O378" s="1016"/>
      <c r="P378" s="1016"/>
      <c r="Q378" s="1016"/>
      <c r="R378" s="1016"/>
      <c r="S378" s="1016"/>
      <c r="T378" s="1016"/>
      <c r="U378" s="1016"/>
      <c r="V378" s="1016"/>
      <c r="W378" s="1016"/>
      <c r="X378" s="1016"/>
      <c r="Y378" s="1016"/>
      <c r="Z378" s="1016"/>
      <c r="AA378" s="1016"/>
      <c r="AB378" s="1016"/>
      <c r="AC378" s="1016"/>
      <c r="AD378" s="1016"/>
      <c r="AE378" s="1016"/>
      <c r="AF378" s="1016"/>
      <c r="AG378" s="1016"/>
      <c r="AH378" s="1016"/>
      <c r="AI378" s="1016"/>
      <c r="AJ378" s="1016"/>
      <c r="AK378" s="1016"/>
      <c r="AL378" s="1016"/>
      <c r="AM378" s="1016"/>
      <c r="AN378" s="1016"/>
      <c r="AO378" s="1016"/>
      <c r="AP378" s="1016"/>
      <c r="AQ378" s="1016"/>
      <c r="AR378" s="1016"/>
      <c r="AS378" s="1016"/>
      <c r="AT378" s="1016"/>
      <c r="AU378" s="1016"/>
      <c r="AV378" s="1016"/>
      <c r="AW378" s="1016"/>
      <c r="AX378" s="1016"/>
      <c r="AY378" s="1016"/>
      <c r="AZ378" s="1016"/>
      <c r="BA378" s="1016"/>
      <c r="BB378" s="1016"/>
      <c r="BC378" s="1016"/>
      <c r="BD378" s="1016"/>
      <c r="BE378" s="1016"/>
      <c r="BF378" s="475"/>
      <c r="BG378" s="548"/>
      <c r="BH378" s="548"/>
      <c r="BI378" s="548"/>
      <c r="BJ378" s="552"/>
      <c r="BK378" s="548"/>
      <c r="BL378" s="548"/>
      <c r="BM378" s="548"/>
      <c r="BN378" s="548"/>
    </row>
    <row r="379" spans="1:66" s="494" customFormat="1" ht="16.5" customHeight="1">
      <c r="A379" s="216"/>
      <c r="B379" s="78"/>
      <c r="BE379" s="550"/>
      <c r="BF379" s="550"/>
      <c r="BG379" s="550"/>
      <c r="BH379" s="550"/>
      <c r="BI379" s="550"/>
      <c r="BJ379" s="550"/>
      <c r="BK379" s="550"/>
      <c r="BL379" s="550"/>
      <c r="BM379" s="550"/>
      <c r="BN379" s="550"/>
    </row>
    <row r="380" spans="1:66" s="494" customFormat="1" ht="33" customHeight="1">
      <c r="A380" s="549"/>
      <c r="D380" s="1102" t="str">
        <f>IF(A394=13,"Заключение специалистов ГОТОВО к печати","ЗС не готово к печати")</f>
        <v>ЗС не готово к печати</v>
      </c>
      <c r="E380" s="1102"/>
      <c r="F380" s="1102"/>
      <c r="G380" s="1102"/>
      <c r="H380" s="1102"/>
      <c r="I380" s="1102"/>
      <c r="J380" s="1102"/>
      <c r="K380" s="1102"/>
      <c r="L380" s="1102"/>
      <c r="M380" s="1102"/>
      <c r="N380" s="1102"/>
      <c r="O380" s="1102"/>
      <c r="P380" s="1102"/>
      <c r="Q380" s="1102"/>
      <c r="R380" s="1102"/>
      <c r="S380" s="1102"/>
      <c r="T380" s="1102"/>
      <c r="U380" s="1102"/>
      <c r="V380" s="1102"/>
      <c r="W380" s="1102"/>
      <c r="X380" s="1102"/>
      <c r="Y380" s="1102"/>
      <c r="Z380" s="1102"/>
      <c r="AA380" s="1102"/>
      <c r="AB380" s="1102"/>
      <c r="AC380" s="1102"/>
      <c r="AD380" s="1102"/>
      <c r="AE380" s="1102"/>
      <c r="AF380" s="1102"/>
      <c r="AG380" s="1102"/>
      <c r="AH380" s="1102"/>
      <c r="AI380" s="1102"/>
      <c r="AJ380" s="1102"/>
      <c r="AK380" s="1102"/>
      <c r="AL380" s="1102"/>
      <c r="AM380" s="1102"/>
      <c r="AN380" s="1102"/>
      <c r="AO380" s="1102"/>
      <c r="AP380" s="1102"/>
      <c r="AQ380" s="1102"/>
      <c r="BE380" s="550"/>
      <c r="BF380" s="550"/>
      <c r="BG380" s="550"/>
      <c r="BH380" s="550"/>
      <c r="BI380" s="550"/>
      <c r="BJ380" s="550"/>
      <c r="BK380" s="550"/>
      <c r="BL380" s="550"/>
      <c r="BN380" s="550"/>
    </row>
    <row r="381" spans="1:66" s="494" customFormat="1" ht="15.75">
      <c r="A381" s="553">
        <f t="shared" ref="A381:A393" si="1">IF(AF381=" + ",1,0)</f>
        <v>0</v>
      </c>
      <c r="B381" s="503"/>
      <c r="C381" s="503"/>
      <c r="D381" s="1104" t="s">
        <v>340</v>
      </c>
      <c r="E381" s="1104"/>
      <c r="F381" s="1104"/>
      <c r="G381" s="1104"/>
      <c r="H381" s="1104"/>
      <c r="I381" s="1104"/>
      <c r="J381" s="1104"/>
      <c r="K381" s="1104"/>
      <c r="L381" s="1104"/>
      <c r="M381" s="1104"/>
      <c r="N381" s="1104"/>
      <c r="O381" s="1104"/>
      <c r="P381" s="1104"/>
      <c r="Q381" s="1104"/>
      <c r="R381" s="1104"/>
      <c r="S381" s="1104"/>
      <c r="T381" s="1104"/>
      <c r="U381" s="1104"/>
      <c r="V381" s="1104"/>
      <c r="W381" s="1104"/>
      <c r="X381" s="1104"/>
      <c r="Y381" s="1104"/>
      <c r="Z381" s="1104"/>
      <c r="AA381" s="1104"/>
      <c r="AB381" s="1104"/>
      <c r="AC381" s="1104"/>
      <c r="AD381" s="1104"/>
      <c r="AE381" s="554"/>
      <c r="AF381" s="554" t="str">
        <f>IF(O9&lt;&gt;""," + ","не заполнено")</f>
        <v>не заполнено</v>
      </c>
      <c r="AG381" s="555"/>
      <c r="AH381" s="556"/>
      <c r="AI381" s="556"/>
      <c r="AJ381" s="556"/>
      <c r="AK381" s="556"/>
      <c r="AL381" s="556"/>
      <c r="AM381" s="556"/>
      <c r="AN381" s="556"/>
      <c r="AO381" s="556"/>
      <c r="AP381" s="556"/>
      <c r="AQ381" s="554"/>
      <c r="BE381" s="550"/>
      <c r="BF381" s="550"/>
      <c r="BG381" s="550"/>
      <c r="BH381" s="550"/>
      <c r="BI381" s="550"/>
      <c r="BJ381" s="550"/>
      <c r="BK381" s="550"/>
      <c r="BL381" s="557"/>
      <c r="BN381" s="550"/>
    </row>
    <row r="382" spans="1:66" s="494" customFormat="1" ht="15.75">
      <c r="A382" s="553">
        <f t="shared" si="1"/>
        <v>0</v>
      </c>
      <c r="D382" s="1104" t="s">
        <v>374</v>
      </c>
      <c r="E382" s="1104"/>
      <c r="F382" s="1104"/>
      <c r="G382" s="1104"/>
      <c r="H382" s="1104"/>
      <c r="I382" s="1104"/>
      <c r="J382" s="1104"/>
      <c r="K382" s="1104"/>
      <c r="L382" s="1104"/>
      <c r="M382" s="1104"/>
      <c r="N382" s="1104"/>
      <c r="O382" s="1104"/>
      <c r="P382" s="1104"/>
      <c r="Q382" s="1104"/>
      <c r="R382" s="1104"/>
      <c r="S382" s="1104"/>
      <c r="T382" s="1104"/>
      <c r="U382" s="1104"/>
      <c r="V382" s="1104"/>
      <c r="W382" s="1104"/>
      <c r="X382" s="1104"/>
      <c r="Y382" s="1104"/>
      <c r="Z382" s="1104"/>
      <c r="AA382" s="1104"/>
      <c r="AB382" s="1104"/>
      <c r="AC382" s="1104"/>
      <c r="AD382" s="1104"/>
      <c r="AE382" s="558"/>
      <c r="AF382" s="558" t="str">
        <f>IF(J10&lt;&gt;""," + ","не заполнено")</f>
        <v>не заполнено</v>
      </c>
      <c r="AG382" s="559"/>
      <c r="AH382" s="560"/>
      <c r="AI382" s="560"/>
      <c r="AJ382" s="560"/>
      <c r="AK382" s="560"/>
      <c r="AL382" s="560"/>
      <c r="AM382" s="560"/>
      <c r="AN382" s="560"/>
      <c r="AO382" s="560"/>
      <c r="AP382" s="560"/>
      <c r="AQ382" s="558"/>
      <c r="BE382" s="550"/>
      <c r="BF382" s="550"/>
      <c r="BG382" s="550"/>
      <c r="BH382" s="550"/>
      <c r="BI382" s="550"/>
      <c r="BJ382" s="550"/>
      <c r="BK382" s="550"/>
      <c r="BL382" s="557"/>
      <c r="BN382" s="550"/>
    </row>
    <row r="383" spans="1:66" s="494" customFormat="1" ht="15.75" customHeight="1">
      <c r="A383" s="553">
        <f t="shared" si="1"/>
        <v>0</v>
      </c>
      <c r="D383" s="1104" t="s">
        <v>375</v>
      </c>
      <c r="E383" s="1104"/>
      <c r="F383" s="1104"/>
      <c r="G383" s="1104"/>
      <c r="H383" s="1104"/>
      <c r="I383" s="1104"/>
      <c r="J383" s="1104"/>
      <c r="K383" s="1104"/>
      <c r="L383" s="1104"/>
      <c r="M383" s="1104"/>
      <c r="N383" s="1104"/>
      <c r="O383" s="1104"/>
      <c r="P383" s="1104"/>
      <c r="Q383" s="1104"/>
      <c r="R383" s="1104"/>
      <c r="S383" s="1104"/>
      <c r="T383" s="1104"/>
      <c r="U383" s="1104"/>
      <c r="V383" s="1104"/>
      <c r="W383" s="1104"/>
      <c r="X383" s="1104"/>
      <c r="Y383" s="1104"/>
      <c r="Z383" s="1104"/>
      <c r="AA383" s="1104"/>
      <c r="AB383" s="1104"/>
      <c r="AC383" s="1104"/>
      <c r="AD383" s="1104"/>
      <c r="AE383" s="558"/>
      <c r="AF383" s="558" t="str">
        <f>IF(J13&lt;&gt;""," + ","не заполнено")</f>
        <v>не заполнено</v>
      </c>
      <c r="AG383" s="559"/>
      <c r="AH383" s="560"/>
      <c r="AI383" s="560"/>
      <c r="AJ383" s="560"/>
      <c r="AK383" s="560"/>
      <c r="AL383" s="560"/>
      <c r="AM383" s="560"/>
      <c r="AN383" s="560"/>
      <c r="AO383" s="560"/>
      <c r="AP383" s="560"/>
      <c r="AQ383" s="558"/>
      <c r="BE383" s="63"/>
      <c r="BF383" s="63"/>
      <c r="BG383" s="63"/>
      <c r="BH383" s="63"/>
      <c r="BI383" s="63"/>
      <c r="BJ383" s="87"/>
      <c r="BK383" s="63"/>
      <c r="BL383" s="63"/>
      <c r="BN383" s="63"/>
    </row>
    <row r="384" spans="1:66" s="494" customFormat="1" ht="14.25">
      <c r="A384" s="553">
        <f t="shared" si="1"/>
        <v>0</v>
      </c>
      <c r="D384" s="1104" t="s">
        <v>341</v>
      </c>
      <c r="E384" s="1104"/>
      <c r="F384" s="1104"/>
      <c r="G384" s="1104"/>
      <c r="H384" s="1104"/>
      <c r="I384" s="1104"/>
      <c r="J384" s="1104"/>
      <c r="K384" s="1104"/>
      <c r="L384" s="1104"/>
      <c r="M384" s="1104"/>
      <c r="N384" s="1104"/>
      <c r="O384" s="1104"/>
      <c r="P384" s="1104"/>
      <c r="Q384" s="1104"/>
      <c r="R384" s="1104"/>
      <c r="S384" s="1104"/>
      <c r="T384" s="1104"/>
      <c r="U384" s="1104"/>
      <c r="V384" s="1104"/>
      <c r="W384" s="1104"/>
      <c r="X384" s="1104"/>
      <c r="Y384" s="1104"/>
      <c r="Z384" s="1104"/>
      <c r="AA384" s="1104"/>
      <c r="AB384" s="1104"/>
      <c r="AC384" s="1104"/>
      <c r="AD384" s="1104"/>
      <c r="AE384" s="558"/>
      <c r="AF384" s="558" t="str">
        <f>IF(AK14&lt;&gt;""," + ","не заполнено")</f>
        <v>не заполнено</v>
      </c>
      <c r="AG384" s="559"/>
      <c r="AH384" s="560"/>
      <c r="AI384" s="560"/>
      <c r="AJ384" s="560"/>
      <c r="AK384" s="560"/>
      <c r="AL384" s="560"/>
      <c r="AM384" s="560"/>
      <c r="AN384" s="560"/>
      <c r="AO384" s="560"/>
      <c r="AP384" s="560"/>
      <c r="AQ384" s="558"/>
      <c r="BG384" s="506"/>
      <c r="BH384" s="506"/>
      <c r="BI384" s="506"/>
      <c r="BJ384" s="537"/>
      <c r="BL384" s="483"/>
      <c r="BN384" s="483"/>
    </row>
    <row r="385" spans="1:66" s="494" customFormat="1" ht="14.25">
      <c r="A385" s="553">
        <f t="shared" si="1"/>
        <v>0</v>
      </c>
      <c r="D385" s="1104" t="s">
        <v>383</v>
      </c>
      <c r="E385" s="1104"/>
      <c r="F385" s="1104"/>
      <c r="G385" s="1104"/>
      <c r="H385" s="1104"/>
      <c r="I385" s="1104"/>
      <c r="J385" s="1104"/>
      <c r="K385" s="1104"/>
      <c r="L385" s="1104"/>
      <c r="M385" s="1104"/>
      <c r="N385" s="1104"/>
      <c r="O385" s="1104"/>
      <c r="P385" s="1104"/>
      <c r="Q385" s="1104"/>
      <c r="R385" s="1104"/>
      <c r="S385" s="1104"/>
      <c r="T385" s="1104"/>
      <c r="U385" s="1104"/>
      <c r="V385" s="1104"/>
      <c r="W385" s="1104"/>
      <c r="X385" s="1104"/>
      <c r="Y385" s="1104"/>
      <c r="Z385" s="1104"/>
      <c r="AA385" s="1104"/>
      <c r="AB385" s="1104"/>
      <c r="AC385" s="1104"/>
      <c r="AD385" s="1104"/>
      <c r="AE385" s="558"/>
      <c r="AF385" s="558" t="str">
        <f>IF(Q15&lt;&gt;""," + ","не заполнено")</f>
        <v>не заполнено</v>
      </c>
      <c r="AG385" s="559"/>
      <c r="AH385" s="560"/>
      <c r="AI385" s="560"/>
      <c r="AJ385" s="560"/>
      <c r="AK385" s="560"/>
      <c r="AL385" s="560"/>
      <c r="AM385" s="560"/>
      <c r="AN385" s="560"/>
      <c r="AO385" s="560"/>
      <c r="AP385" s="560"/>
      <c r="AQ385" s="558"/>
      <c r="BG385" s="506"/>
      <c r="BH385" s="506"/>
      <c r="BI385" s="506"/>
      <c r="BJ385" s="537"/>
      <c r="BL385" s="483"/>
      <c r="BN385" s="483"/>
    </row>
    <row r="386" spans="1:66" ht="14.25">
      <c r="A386" s="553">
        <f t="shared" si="1"/>
        <v>0</v>
      </c>
      <c r="D386" s="1104" t="s">
        <v>384</v>
      </c>
      <c r="E386" s="1104"/>
      <c r="F386" s="1104"/>
      <c r="G386" s="1104"/>
      <c r="H386" s="1104"/>
      <c r="I386" s="1104"/>
      <c r="J386" s="1104"/>
      <c r="K386" s="1104"/>
      <c r="L386" s="1104"/>
      <c r="M386" s="1104"/>
      <c r="N386" s="1104"/>
      <c r="O386" s="1104"/>
      <c r="P386" s="1104"/>
      <c r="Q386" s="1104"/>
      <c r="R386" s="1104"/>
      <c r="S386" s="1104"/>
      <c r="T386" s="1104"/>
      <c r="U386" s="1104"/>
      <c r="V386" s="1104"/>
      <c r="W386" s="1104"/>
      <c r="X386" s="1104"/>
      <c r="Y386" s="1104"/>
      <c r="Z386" s="1104"/>
      <c r="AA386" s="1104"/>
      <c r="AB386" s="1104"/>
      <c r="AC386" s="1104"/>
      <c r="AD386" s="1104"/>
      <c r="AE386" s="558"/>
      <c r="AF386" s="558" t="str">
        <f>IF(X16&lt;&gt;""," + ","не заполнено")</f>
        <v>не заполнено</v>
      </c>
      <c r="AG386" s="561"/>
      <c r="AH386" s="560"/>
      <c r="AI386" s="560"/>
      <c r="AJ386" s="560"/>
      <c r="AK386" s="560"/>
      <c r="AL386" s="560"/>
      <c r="AM386" s="560"/>
      <c r="AN386" s="560"/>
      <c r="AO386" s="560"/>
      <c r="AP386" s="560"/>
      <c r="AQ386" s="558"/>
    </row>
    <row r="387" spans="1:66" ht="15">
      <c r="A387" s="553">
        <f t="shared" si="1"/>
        <v>0</v>
      </c>
      <c r="D387" s="1104" t="s">
        <v>852</v>
      </c>
      <c r="E387" s="1104"/>
      <c r="F387" s="1104"/>
      <c r="G387" s="1104"/>
      <c r="H387" s="1104"/>
      <c r="I387" s="1104"/>
      <c r="J387" s="1104"/>
      <c r="K387" s="1104"/>
      <c r="L387" s="1104"/>
      <c r="M387" s="1104"/>
      <c r="N387" s="1104"/>
      <c r="O387" s="1104"/>
      <c r="P387" s="1104"/>
      <c r="Q387" s="1104"/>
      <c r="R387" s="1104"/>
      <c r="S387" s="1104"/>
      <c r="T387" s="1104"/>
      <c r="U387" s="1104"/>
      <c r="V387" s="1104"/>
      <c r="W387" s="1104"/>
      <c r="X387" s="1104"/>
      <c r="Y387" s="1104"/>
      <c r="Z387" s="1104"/>
      <c r="AA387" s="1104"/>
      <c r="AB387" s="1104"/>
      <c r="AC387" s="1104"/>
      <c r="AD387" s="1104"/>
      <c r="AE387" s="259"/>
      <c r="AF387" s="558" t="str">
        <f>IF(AO16&lt;&gt;""," + ",IF(X16="нет"," + ","не заполнено"))</f>
        <v>не заполнено</v>
      </c>
      <c r="AG387" s="561"/>
      <c r="AH387" s="560"/>
      <c r="AI387" s="560"/>
      <c r="AJ387" s="560"/>
      <c r="AK387" s="560"/>
      <c r="AL387" s="560"/>
      <c r="AM387" s="560"/>
      <c r="AN387" s="560"/>
      <c r="AO387" s="560"/>
      <c r="AP387" s="560"/>
      <c r="AQ387" s="562"/>
    </row>
    <row r="388" spans="1:66" ht="14.25">
      <c r="A388" s="553">
        <f t="shared" si="1"/>
        <v>0</v>
      </c>
      <c r="D388" s="1104" t="s">
        <v>342</v>
      </c>
      <c r="E388" s="1104"/>
      <c r="F388" s="1104"/>
      <c r="G388" s="1104"/>
      <c r="H388" s="1104"/>
      <c r="I388" s="1104"/>
      <c r="J388" s="1104"/>
      <c r="K388" s="1104"/>
      <c r="L388" s="1104"/>
      <c r="M388" s="1104"/>
      <c r="N388" s="1104"/>
      <c r="O388" s="1104"/>
      <c r="P388" s="1104"/>
      <c r="Q388" s="1104"/>
      <c r="R388" s="1104"/>
      <c r="S388" s="1104"/>
      <c r="T388" s="1104"/>
      <c r="U388" s="1104"/>
      <c r="V388" s="1104"/>
      <c r="W388" s="1104"/>
      <c r="X388" s="1104"/>
      <c r="Y388" s="1104"/>
      <c r="Z388" s="1104"/>
      <c r="AA388" s="1104"/>
      <c r="AB388" s="1104"/>
      <c r="AC388" s="1104"/>
      <c r="AD388" s="1104"/>
      <c r="AE388" s="558"/>
      <c r="AF388" s="558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388" s="561"/>
      <c r="AH388" s="560"/>
      <c r="AI388" s="560"/>
      <c r="AJ388" s="560"/>
      <c r="AK388" s="560"/>
      <c r="AL388" s="560"/>
      <c r="AM388" s="560"/>
      <c r="AN388" s="560"/>
      <c r="AO388" s="560"/>
      <c r="AP388" s="560"/>
      <c r="AQ388" s="558"/>
    </row>
    <row r="389" spans="1:66" ht="14.25">
      <c r="A389" s="553">
        <f t="shared" si="1"/>
        <v>0</v>
      </c>
      <c r="D389" s="1104" t="s">
        <v>851</v>
      </c>
      <c r="E389" s="1104"/>
      <c r="F389" s="1104"/>
      <c r="G389" s="1104"/>
      <c r="H389" s="1104"/>
      <c r="I389" s="1104"/>
      <c r="J389" s="1104"/>
      <c r="K389" s="1104"/>
      <c r="L389" s="1104"/>
      <c r="M389" s="1104"/>
      <c r="N389" s="1104"/>
      <c r="O389" s="1104"/>
      <c r="P389" s="1104"/>
      <c r="Q389" s="1104"/>
      <c r="R389" s="1104"/>
      <c r="S389" s="1104"/>
      <c r="T389" s="1104"/>
      <c r="U389" s="1104"/>
      <c r="V389" s="1104"/>
      <c r="W389" s="1104"/>
      <c r="X389" s="1104"/>
      <c r="Y389" s="1104"/>
      <c r="Z389" s="1104"/>
      <c r="AA389" s="1104"/>
      <c r="AB389" s="1104"/>
      <c r="AC389" s="1104"/>
      <c r="AD389" s="1104"/>
      <c r="AE389" s="561"/>
      <c r="AF389" s="558" t="str">
        <f>IF(AC354&lt;&gt;""," + ","не заполнено")</f>
        <v>не заполнено</v>
      </c>
      <c r="AG389" s="561"/>
      <c r="AH389" s="560"/>
      <c r="AI389" s="560"/>
      <c r="AJ389" s="560"/>
      <c r="AK389" s="560"/>
      <c r="AL389" s="560"/>
      <c r="AM389" s="560"/>
      <c r="AN389" s="560"/>
      <c r="AO389" s="560"/>
      <c r="AP389" s="560"/>
      <c r="AQ389" s="561"/>
    </row>
    <row r="390" spans="1:66" ht="14.25">
      <c r="A390" s="553">
        <f t="shared" si="1"/>
        <v>0</v>
      </c>
      <c r="D390" s="1103" t="s">
        <v>849</v>
      </c>
      <c r="E390" s="1103"/>
      <c r="F390" s="1103"/>
      <c r="G390" s="1103"/>
      <c r="H390" s="1103"/>
      <c r="I390" s="1103"/>
      <c r="J390" s="1103"/>
      <c r="K390" s="1103"/>
      <c r="L390" s="1103"/>
      <c r="M390" s="1103"/>
      <c r="N390" s="1103"/>
      <c r="O390" s="1103"/>
      <c r="P390" s="1103"/>
      <c r="Q390" s="1103"/>
      <c r="R390" s="1103"/>
      <c r="S390" s="560"/>
      <c r="T390" s="560"/>
      <c r="U390" s="560"/>
      <c r="V390" s="560"/>
      <c r="W390" s="560"/>
      <c r="X390" s="560"/>
      <c r="Y390" s="560"/>
      <c r="Z390" s="560"/>
      <c r="AA390" s="560"/>
      <c r="AB390" s="563"/>
      <c r="AC390" s="563"/>
      <c r="AD390" s="563" t="s">
        <v>456</v>
      </c>
      <c r="AE390" s="561"/>
      <c r="AF390" s="558" t="str">
        <f>IF(AC356&lt;&gt;""," + ","не заполнено")</f>
        <v>не заполнено</v>
      </c>
      <c r="AG390" s="561"/>
      <c r="AH390" s="560"/>
      <c r="AI390" s="560"/>
      <c r="AJ390" s="560"/>
      <c r="AK390" s="560"/>
      <c r="AL390" s="560"/>
      <c r="AM390" s="560"/>
      <c r="AN390" s="560"/>
      <c r="AO390" s="560"/>
      <c r="AP390" s="560"/>
      <c r="AQ390" s="561"/>
    </row>
    <row r="391" spans="1:66" ht="15">
      <c r="A391" s="564">
        <f t="shared" si="1"/>
        <v>1</v>
      </c>
      <c r="D391" s="259"/>
      <c r="E391" s="560"/>
      <c r="F391" s="560"/>
      <c r="G391" s="560"/>
      <c r="H391" s="560"/>
      <c r="I391" s="560"/>
      <c r="J391" s="560"/>
      <c r="K391" s="560"/>
      <c r="L391" s="560"/>
      <c r="M391" s="560"/>
      <c r="N391" s="560"/>
      <c r="O391" s="560"/>
      <c r="P391" s="560"/>
      <c r="Q391" s="560"/>
      <c r="R391" s="560"/>
      <c r="S391" s="560"/>
      <c r="T391" s="560"/>
      <c r="U391" s="560"/>
      <c r="V391" s="560"/>
      <c r="W391" s="560"/>
      <c r="X391" s="560"/>
      <c r="Y391" s="560"/>
      <c r="Z391" s="560"/>
      <c r="AA391" s="560"/>
      <c r="AB391" s="561"/>
      <c r="AC391" s="561"/>
      <c r="AD391" s="563" t="s">
        <v>457</v>
      </c>
      <c r="AE391" s="561"/>
      <c r="AF391" s="558" t="str">
        <f>IF(AND('общие сведения'!$F$86&gt;1,AC358=""),"не заполнено",IF(AND('общие сведения'!$F$86&lt;2,AC358&lt;&gt;""),"кол-во экспертов не предусматривает наличие второго"," + "))</f>
        <v xml:space="preserve"> + </v>
      </c>
      <c r="AG391" s="561"/>
      <c r="AH391" s="560"/>
      <c r="AI391" s="560"/>
      <c r="AJ391" s="560"/>
      <c r="AK391" s="560"/>
      <c r="AL391" s="560"/>
      <c r="AM391" s="560"/>
      <c r="AN391" s="560"/>
      <c r="AO391" s="560"/>
      <c r="AP391" s="560"/>
      <c r="AQ391" s="561"/>
    </row>
    <row r="392" spans="1:66" ht="15">
      <c r="A392" s="564">
        <f t="shared" si="1"/>
        <v>1</v>
      </c>
      <c r="D392" s="259"/>
      <c r="E392" s="560"/>
      <c r="F392" s="560"/>
      <c r="G392" s="560"/>
      <c r="H392" s="560"/>
      <c r="I392" s="560"/>
      <c r="J392" s="560"/>
      <c r="K392" s="560"/>
      <c r="L392" s="560"/>
      <c r="M392" s="560"/>
      <c r="N392" s="560"/>
      <c r="O392" s="560"/>
      <c r="P392" s="560"/>
      <c r="Q392" s="560"/>
      <c r="R392" s="560"/>
      <c r="S392" s="560"/>
      <c r="T392" s="560"/>
      <c r="U392" s="560"/>
      <c r="V392" s="560"/>
      <c r="W392" s="560"/>
      <c r="X392" s="560"/>
      <c r="Y392" s="560"/>
      <c r="Z392" s="560"/>
      <c r="AA392" s="560"/>
      <c r="AB392" s="561"/>
      <c r="AC392" s="561"/>
      <c r="AD392" s="563" t="s">
        <v>458</v>
      </c>
      <c r="AE392" s="561"/>
      <c r="AF392" s="558" t="str">
        <f>IF(AND('общие сведения'!$F$86&gt;2,AC360=""),"не заполнено",IF(AND('общие сведения'!$F$86&lt;3,AC360&lt;&gt;""),"кол-во экспертов не предусматривает наличие третьего"," + "))</f>
        <v xml:space="preserve"> + </v>
      </c>
      <c r="AG392" s="561"/>
      <c r="AH392" s="560"/>
      <c r="AI392" s="560"/>
      <c r="AJ392" s="560"/>
      <c r="AK392" s="560"/>
      <c r="AL392" s="560"/>
      <c r="AM392" s="560"/>
      <c r="AN392" s="560"/>
      <c r="AO392" s="560"/>
      <c r="AP392" s="560"/>
      <c r="AQ392" s="561"/>
    </row>
    <row r="393" spans="1:66" ht="14.25">
      <c r="A393" s="564">
        <f t="shared" si="1"/>
        <v>0</v>
      </c>
      <c r="D393" s="1104" t="s">
        <v>459</v>
      </c>
      <c r="E393" s="1104"/>
      <c r="F393" s="1104"/>
      <c r="G393" s="1104"/>
      <c r="H393" s="1104"/>
      <c r="I393" s="1104"/>
      <c r="J393" s="1104"/>
      <c r="K393" s="1104"/>
      <c r="L393" s="1104"/>
      <c r="M393" s="1104"/>
      <c r="N393" s="1104"/>
      <c r="O393" s="1104"/>
      <c r="P393" s="1104"/>
      <c r="Q393" s="1104"/>
      <c r="R393" s="1104"/>
      <c r="S393" s="1104"/>
      <c r="T393" s="1104"/>
      <c r="U393" s="1104"/>
      <c r="V393" s="1104"/>
      <c r="W393" s="1104"/>
      <c r="X393" s="1104"/>
      <c r="Y393" s="1104"/>
      <c r="Z393" s="1104"/>
      <c r="AA393" s="1104"/>
      <c r="AB393" s="1104"/>
      <c r="AC393" s="1104"/>
      <c r="AD393" s="1104"/>
      <c r="AE393" s="561"/>
      <c r="AF393" s="558" t="str">
        <f>IF(AN348&lt;&gt;""," + ","не заполнено - подсчет автоматический")</f>
        <v>не заполнено - подсчет автоматический</v>
      </c>
      <c r="AG393" s="561"/>
      <c r="AH393" s="560"/>
      <c r="AI393" s="560"/>
      <c r="AJ393" s="560"/>
      <c r="AK393" s="560"/>
      <c r="AL393" s="560"/>
      <c r="AM393" s="560"/>
      <c r="AN393" s="560"/>
      <c r="AO393" s="560"/>
      <c r="AP393" s="560"/>
      <c r="AQ393" s="561"/>
    </row>
    <row r="394" spans="1:66" ht="15">
      <c r="A394" s="565">
        <f>SUM(A381:A393)</f>
        <v>2</v>
      </c>
      <c r="D394" s="270"/>
      <c r="E394" s="566"/>
      <c r="F394" s="566"/>
      <c r="G394" s="566"/>
      <c r="H394" s="566"/>
      <c r="I394" s="566"/>
      <c r="J394" s="566"/>
      <c r="K394" s="566"/>
      <c r="L394" s="566"/>
      <c r="M394" s="566"/>
      <c r="N394" s="566"/>
      <c r="O394" s="566"/>
      <c r="P394" s="566"/>
      <c r="Q394" s="566"/>
      <c r="R394" s="566"/>
      <c r="S394" s="566"/>
      <c r="T394" s="566"/>
      <c r="U394" s="566"/>
      <c r="V394" s="566"/>
      <c r="W394" s="566"/>
      <c r="X394" s="566"/>
      <c r="Y394" s="566"/>
      <c r="Z394" s="566"/>
      <c r="AA394" s="566"/>
      <c r="AB394" s="567"/>
      <c r="AC394" s="567"/>
      <c r="AD394" s="567"/>
      <c r="AE394" s="567"/>
      <c r="AF394" s="567"/>
      <c r="AG394" s="567"/>
      <c r="AH394" s="566"/>
      <c r="AI394" s="566"/>
      <c r="AJ394" s="566"/>
      <c r="AK394" s="566"/>
      <c r="AL394" s="566"/>
      <c r="AM394" s="566"/>
      <c r="AN394" s="566"/>
      <c r="AO394" s="566"/>
      <c r="AP394" s="566"/>
      <c r="AQ394" s="567"/>
    </row>
    <row r="395" spans="1:66" s="518" customFormat="1" ht="15">
      <c r="A395" s="568"/>
      <c r="D395" s="233"/>
      <c r="AB395" s="569"/>
      <c r="AC395" s="569"/>
      <c r="AD395" s="569"/>
      <c r="AE395" s="569"/>
      <c r="AF395" s="569"/>
      <c r="AG395" s="569"/>
      <c r="AQ395" s="569"/>
      <c r="BG395" s="570"/>
      <c r="BH395" s="570"/>
      <c r="BI395" s="570"/>
      <c r="BJ395" s="571"/>
    </row>
    <row r="396" spans="1:66" s="572" customFormat="1" ht="18.75">
      <c r="A396" s="235"/>
      <c r="D396" s="1081" t="s">
        <v>461</v>
      </c>
      <c r="E396" s="1082"/>
      <c r="F396" s="1082"/>
      <c r="G396" s="1082"/>
      <c r="H396" s="1082"/>
      <c r="I396" s="1082"/>
      <c r="J396" s="1082"/>
      <c r="K396" s="1082"/>
      <c r="L396" s="1082"/>
      <c r="M396" s="1082"/>
      <c r="N396" s="1082"/>
      <c r="O396" s="1082"/>
      <c r="P396" s="1082"/>
      <c r="Q396" s="1082"/>
      <c r="R396" s="1082"/>
      <c r="S396" s="1082"/>
      <c r="T396" s="1082"/>
      <c r="U396" s="1082"/>
      <c r="V396" s="1082"/>
      <c r="W396" s="1082"/>
      <c r="X396" s="1082"/>
      <c r="Y396" s="1082"/>
      <c r="Z396" s="1082"/>
      <c r="AA396" s="1082"/>
      <c r="AB396" s="1082"/>
      <c r="AC396" s="1082"/>
      <c r="AD396" s="1082"/>
      <c r="AE396" s="1082"/>
      <c r="AF396" s="1082"/>
      <c r="AG396" s="1082"/>
      <c r="AH396" s="1082"/>
      <c r="AI396" s="1082"/>
      <c r="AJ396" s="1082"/>
      <c r="AK396" s="1082"/>
      <c r="AL396" s="1082"/>
      <c r="AM396" s="1082"/>
      <c r="AN396" s="1082"/>
      <c r="AO396" s="1082"/>
      <c r="AP396" s="1082"/>
      <c r="AQ396" s="1083"/>
      <c r="BG396" s="573"/>
      <c r="BH396" s="573"/>
      <c r="BI396" s="573"/>
      <c r="BJ396" s="574"/>
    </row>
    <row r="397" spans="1:66" ht="6.75" customHeight="1">
      <c r="A397" s="217"/>
      <c r="D397" s="486"/>
      <c r="AB397" s="486"/>
      <c r="AC397" s="486"/>
      <c r="AD397" s="486"/>
      <c r="AE397" s="486"/>
      <c r="AF397" s="486"/>
      <c r="AG397" s="486"/>
      <c r="AQ397" s="486"/>
    </row>
    <row r="398" spans="1:66" s="575" customFormat="1" ht="15.75">
      <c r="A398" s="221"/>
      <c r="D398" s="1081" t="s">
        <v>846</v>
      </c>
      <c r="E398" s="1082"/>
      <c r="F398" s="1082"/>
      <c r="G398" s="1082"/>
      <c r="H398" s="1082"/>
      <c r="I398" s="1082"/>
      <c r="J398" s="1082"/>
      <c r="K398" s="1082"/>
      <c r="L398" s="1082"/>
      <c r="M398" s="1082"/>
      <c r="N398" s="1082"/>
      <c r="O398" s="1082"/>
      <c r="P398" s="1082"/>
      <c r="Q398" s="1082"/>
      <c r="R398" s="1082"/>
      <c r="S398" s="1082"/>
      <c r="T398" s="1082"/>
      <c r="U398" s="1082"/>
      <c r="V398" s="1082"/>
      <c r="W398" s="1082"/>
      <c r="X398" s="1082"/>
      <c r="Y398" s="1082"/>
      <c r="Z398" s="1082"/>
      <c r="AA398" s="1082"/>
      <c r="AB398" s="1082"/>
      <c r="AC398" s="1082"/>
      <c r="AD398" s="1082"/>
      <c r="AE398" s="1082"/>
      <c r="AF398" s="1082"/>
      <c r="AG398" s="1082"/>
      <c r="AH398" s="1082"/>
      <c r="AI398" s="1082"/>
      <c r="AJ398" s="1082"/>
      <c r="AK398" s="1082"/>
      <c r="AL398" s="1082"/>
      <c r="AM398" s="1082"/>
      <c r="AN398" s="1082"/>
      <c r="AO398" s="1082"/>
      <c r="AP398" s="1082"/>
      <c r="AQ398" s="1083"/>
      <c r="BG398" s="576"/>
      <c r="BH398" s="576"/>
      <c r="BI398" s="576"/>
      <c r="BJ398" s="577"/>
    </row>
    <row r="399" spans="1:66" s="575" customFormat="1" ht="15.75">
      <c r="A399" s="221"/>
      <c r="C399" s="578"/>
      <c r="D399" s="579"/>
      <c r="E399" s="579"/>
      <c r="F399" s="579"/>
      <c r="G399" s="579"/>
      <c r="H399" s="579"/>
      <c r="I399" s="579"/>
      <c r="J399" s="579"/>
      <c r="K399" s="579"/>
      <c r="L399" s="579"/>
      <c r="M399" s="579"/>
      <c r="N399" s="579"/>
      <c r="O399" s="579"/>
      <c r="P399" s="579"/>
      <c r="Q399" s="579"/>
      <c r="R399" s="579"/>
      <c r="S399" s="579"/>
      <c r="T399" s="579"/>
      <c r="U399" s="579"/>
      <c r="V399" s="579"/>
      <c r="W399" s="579"/>
      <c r="X399" s="579"/>
      <c r="Y399" s="579"/>
      <c r="Z399" s="579"/>
      <c r="AA399" s="579"/>
      <c r="AB399" s="579"/>
      <c r="AC399" s="579"/>
      <c r="AD399" s="579"/>
      <c r="AE399" s="579"/>
      <c r="AF399" s="579"/>
      <c r="AG399" s="579"/>
      <c r="AH399" s="579"/>
      <c r="AI399" s="579"/>
      <c r="AJ399" s="579"/>
      <c r="AK399" s="579"/>
      <c r="AL399" s="579"/>
      <c r="AM399" s="579"/>
      <c r="AN399" s="579"/>
      <c r="AO399" s="579"/>
      <c r="AP399" s="579"/>
      <c r="AQ399" s="579"/>
      <c r="AR399" s="578"/>
      <c r="AS399" s="578"/>
      <c r="AT399" s="578"/>
      <c r="BG399" s="576"/>
      <c r="BH399" s="576"/>
      <c r="BI399" s="576"/>
      <c r="BJ399" s="577"/>
    </row>
    <row r="400" spans="1:66" ht="15">
      <c r="A400" s="217"/>
      <c r="B400" s="1097" t="str">
        <f>IF($D$380="Экспертное заключение ГОТОВО к печати"," Печать ЭЗ:    меню Файл-Печать   или    комбинация клавиш  CTRL+P. ","")</f>
        <v/>
      </c>
      <c r="C400" s="1097"/>
      <c r="D400" s="1097"/>
      <c r="E400" s="1097"/>
      <c r="F400" s="1097"/>
      <c r="G400" s="1097"/>
      <c r="H400" s="1097"/>
      <c r="I400" s="1097"/>
      <c r="J400" s="1097"/>
      <c r="K400" s="1097"/>
      <c r="L400" s="1097"/>
      <c r="M400" s="1097"/>
      <c r="N400" s="1097"/>
      <c r="O400" s="1097"/>
      <c r="P400" s="1097"/>
      <c r="Q400" s="1097"/>
      <c r="R400" s="1097"/>
      <c r="S400" s="1097"/>
      <c r="T400" s="1097"/>
      <c r="U400" s="1097"/>
      <c r="V400" s="1097"/>
      <c r="W400" s="1097"/>
      <c r="X400" s="1097"/>
      <c r="Y400" s="1097"/>
      <c r="Z400" s="1097"/>
      <c r="AA400" s="1097"/>
      <c r="AB400" s="1097"/>
      <c r="AC400" s="1097"/>
      <c r="AD400" s="1097"/>
      <c r="AE400" s="1097"/>
      <c r="AF400" s="1097"/>
      <c r="AG400" s="1097"/>
      <c r="AH400" s="1097"/>
      <c r="AI400" s="1097"/>
      <c r="AJ400" s="1097"/>
      <c r="AK400" s="1097"/>
      <c r="AL400" s="1097"/>
      <c r="AM400" s="1097"/>
      <c r="AN400" s="1097"/>
      <c r="AO400" s="1097"/>
      <c r="AP400" s="1097"/>
      <c r="AQ400" s="1097"/>
      <c r="AR400" s="1097"/>
      <c r="AS400" s="1097"/>
      <c r="AT400" s="1097"/>
    </row>
    <row r="401" spans="1:46" ht="30.75" customHeight="1">
      <c r="A401" s="217"/>
      <c r="B401" s="510"/>
      <c r="C401" s="580"/>
      <c r="D401" s="580"/>
      <c r="E401" s="580"/>
      <c r="F401" s="580"/>
      <c r="G401" s="580"/>
      <c r="H401" s="580"/>
      <c r="I401" s="580"/>
      <c r="J401" s="580"/>
      <c r="K401" s="1084" t="str">
        <f>IF($D$380="Экспертное заключение ГОТОВО к печати","Рекомендуется перед печатью выполнить  Предварительный просмотр   (меню Файл).","")</f>
        <v/>
      </c>
      <c r="L401" s="1084"/>
      <c r="M401" s="1084"/>
      <c r="N401" s="1084"/>
      <c r="O401" s="1084"/>
      <c r="P401" s="1084"/>
      <c r="Q401" s="1084"/>
      <c r="R401" s="1084"/>
      <c r="S401" s="1084"/>
      <c r="T401" s="1084"/>
      <c r="U401" s="1084"/>
      <c r="V401" s="1084"/>
      <c r="W401" s="1084"/>
      <c r="X401" s="1084"/>
      <c r="Y401" s="1084"/>
      <c r="Z401" s="1084"/>
      <c r="AA401" s="1084"/>
      <c r="AB401" s="1084"/>
      <c r="AC401" s="1084"/>
      <c r="AD401" s="1084"/>
      <c r="AE401" s="1084"/>
      <c r="AF401" s="1084"/>
      <c r="AG401" s="1084"/>
      <c r="AH401" s="1084"/>
      <c r="AI401" s="1084"/>
      <c r="AJ401" s="1084"/>
      <c r="AK401" s="1084"/>
      <c r="AL401" s="1084"/>
      <c r="AM401" s="1084"/>
      <c r="AN401" s="1084"/>
      <c r="AO401" s="1084"/>
      <c r="AP401" s="1084"/>
      <c r="AQ401" s="1084"/>
      <c r="AR401" s="1084"/>
      <c r="AS401" s="1084"/>
      <c r="AT401" s="1084"/>
    </row>
    <row r="402" spans="1:46" ht="32.25" customHeight="1">
      <c r="A402" s="233"/>
      <c r="B402" s="581"/>
      <c r="C402" s="581"/>
      <c r="D402" s="581"/>
      <c r="E402" s="582"/>
      <c r="F402" s="582"/>
      <c r="G402" s="582"/>
      <c r="H402" s="582"/>
      <c r="I402" s="582"/>
      <c r="J402" s="580"/>
      <c r="K402" s="1084"/>
      <c r="L402" s="1084"/>
      <c r="M402" s="1084"/>
      <c r="N402" s="1084"/>
      <c r="O402" s="1084"/>
      <c r="P402" s="1084"/>
      <c r="Q402" s="1084"/>
      <c r="R402" s="1084"/>
      <c r="S402" s="1084"/>
      <c r="T402" s="1084"/>
      <c r="U402" s="1084"/>
      <c r="V402" s="1084"/>
      <c r="W402" s="1084"/>
      <c r="X402" s="1084"/>
      <c r="Y402" s="1084"/>
      <c r="Z402" s="1084"/>
      <c r="AA402" s="1084"/>
      <c r="AB402" s="1084"/>
      <c r="AC402" s="1084"/>
      <c r="AD402" s="1084"/>
      <c r="AE402" s="1084"/>
      <c r="AF402" s="1084"/>
      <c r="AG402" s="1084"/>
      <c r="AH402" s="1084"/>
      <c r="AI402" s="1084"/>
      <c r="AJ402" s="1084"/>
      <c r="AK402" s="1084"/>
      <c r="AL402" s="1084"/>
      <c r="AM402" s="1084"/>
      <c r="AN402" s="1084"/>
      <c r="AO402" s="1084"/>
      <c r="AP402" s="1084"/>
      <c r="AQ402" s="1084"/>
      <c r="AR402" s="1084"/>
      <c r="AS402" s="1084"/>
      <c r="AT402" s="1084"/>
    </row>
    <row r="403" spans="1:46" ht="15">
      <c r="A403" s="233"/>
      <c r="B403" s="569"/>
      <c r="C403" s="518"/>
      <c r="D403" s="518"/>
      <c r="E403" s="518"/>
      <c r="F403" s="518"/>
      <c r="G403" s="518"/>
      <c r="H403" s="518"/>
      <c r="I403" s="518"/>
    </row>
  </sheetData>
  <dataConsolidate/>
  <mergeCells count="632">
    <mergeCell ref="A344:B344"/>
    <mergeCell ref="BQ76:BW77"/>
    <mergeCell ref="AD75:AJ75"/>
    <mergeCell ref="AK75:AQ75"/>
    <mergeCell ref="AR75:AX75"/>
    <mergeCell ref="AY71:BE72"/>
    <mergeCell ref="AY75:BE75"/>
    <mergeCell ref="D70:R73"/>
    <mergeCell ref="S70:AC75"/>
    <mergeCell ref="AD71:AJ72"/>
    <mergeCell ref="AK71:AQ72"/>
    <mergeCell ref="AR71:AX72"/>
    <mergeCell ref="BQ71:BW75"/>
    <mergeCell ref="AD73:AJ74"/>
    <mergeCell ref="AK73:AQ74"/>
    <mergeCell ref="AY246:BE247"/>
    <mergeCell ref="AR241:AX241"/>
    <mergeCell ref="AR233:AX233"/>
    <mergeCell ref="A70:C77"/>
    <mergeCell ref="S76:AC77"/>
    <mergeCell ref="AD76:AJ77"/>
    <mergeCell ref="AK76:AQ77"/>
    <mergeCell ref="AR76:AX77"/>
    <mergeCell ref="A236:C238"/>
    <mergeCell ref="D236:X238"/>
    <mergeCell ref="AB215:BE215"/>
    <mergeCell ref="AY76:BE77"/>
    <mergeCell ref="AY341:BE342"/>
    <mergeCell ref="AR290:BE291"/>
    <mergeCell ref="AL319:BE319"/>
    <mergeCell ref="AY330:BE334"/>
    <mergeCell ref="AL324:BE325"/>
    <mergeCell ref="D341:Q342"/>
    <mergeCell ref="R341:AJ342"/>
    <mergeCell ref="AK341:AQ342"/>
    <mergeCell ref="AR341:AX342"/>
    <mergeCell ref="AY338:BE340"/>
    <mergeCell ref="AY329:BE329"/>
    <mergeCell ref="AR330:AX334"/>
    <mergeCell ref="R328:BE328"/>
    <mergeCell ref="AR337:AX337"/>
    <mergeCell ref="AR335:AX336"/>
    <mergeCell ref="AK329:AQ329"/>
    <mergeCell ref="AY335:BE336"/>
    <mergeCell ref="AY337:BE337"/>
    <mergeCell ref="D319:AA322"/>
    <mergeCell ref="D333:Q340"/>
    <mergeCell ref="R329:AJ329"/>
    <mergeCell ref="AK340:AQ340"/>
    <mergeCell ref="AK338:AQ339"/>
    <mergeCell ref="X346:BA346"/>
    <mergeCell ref="R330:AJ340"/>
    <mergeCell ref="C344:W344"/>
    <mergeCell ref="Y246:AC247"/>
    <mergeCell ref="AK252:AQ253"/>
    <mergeCell ref="AR252:AX253"/>
    <mergeCell ref="AR272:BE273"/>
    <mergeCell ref="AY271:BE271"/>
    <mergeCell ref="AK246:AQ247"/>
    <mergeCell ref="AY259:BE259"/>
    <mergeCell ref="D323:AA325"/>
    <mergeCell ref="AB314:AK315"/>
    <mergeCell ref="AR329:AX329"/>
    <mergeCell ref="AV312:BE312"/>
    <mergeCell ref="AL311:AU311"/>
    <mergeCell ref="AB317:BE317"/>
    <mergeCell ref="R327:BE327"/>
    <mergeCell ref="AB324:AK325"/>
    <mergeCell ref="AV300:BE300"/>
    <mergeCell ref="AK289:AQ289"/>
    <mergeCell ref="D327:Q329"/>
    <mergeCell ref="AL322:BE322"/>
    <mergeCell ref="AK243:AQ244"/>
    <mergeCell ref="AD271:AJ271"/>
    <mergeCell ref="AK330:AQ334"/>
    <mergeCell ref="AK335:AQ336"/>
    <mergeCell ref="A330:C342"/>
    <mergeCell ref="D330:Q332"/>
    <mergeCell ref="AR338:AX339"/>
    <mergeCell ref="AR340:AX340"/>
    <mergeCell ref="AK337:AQ337"/>
    <mergeCell ref="AL320:BE320"/>
    <mergeCell ref="AL321:BE321"/>
    <mergeCell ref="A305:C307"/>
    <mergeCell ref="AV314:BE315"/>
    <mergeCell ref="A327:C329"/>
    <mergeCell ref="D313:AA315"/>
    <mergeCell ref="AB316:BE316"/>
    <mergeCell ref="A297:C304"/>
    <mergeCell ref="AB297:AK302"/>
    <mergeCell ref="D297:AA301"/>
    <mergeCell ref="AL300:AU300"/>
    <mergeCell ref="D316:AA318"/>
    <mergeCell ref="AB308:AK313"/>
    <mergeCell ref="AB307:AK307"/>
    <mergeCell ref="AB318:AK318"/>
    <mergeCell ref="AB319:AK323"/>
    <mergeCell ref="A294:C296"/>
    <mergeCell ref="D294:AA296"/>
    <mergeCell ref="AB294:BE294"/>
    <mergeCell ref="D305:AA307"/>
    <mergeCell ref="AB305:BE305"/>
    <mergeCell ref="AB306:BE306"/>
    <mergeCell ref="D302:AA304"/>
    <mergeCell ref="AV302:BE302"/>
    <mergeCell ref="AV301:BE301"/>
    <mergeCell ref="A319:C325"/>
    <mergeCell ref="AV313:BE313"/>
    <mergeCell ref="A316:C318"/>
    <mergeCell ref="AL314:AU315"/>
    <mergeCell ref="AL313:AU313"/>
    <mergeCell ref="AV318:BE318"/>
    <mergeCell ref="AL318:AU318"/>
    <mergeCell ref="A308:C315"/>
    <mergeCell ref="D308:AA312"/>
    <mergeCell ref="AL323:BE323"/>
    <mergeCell ref="A281:C291"/>
    <mergeCell ref="D289:X291"/>
    <mergeCell ref="D281:X288"/>
    <mergeCell ref="AY267:BE268"/>
    <mergeCell ref="AY260:BE266"/>
    <mergeCell ref="A269:C271"/>
    <mergeCell ref="Y272:AC273"/>
    <mergeCell ref="AD275:AJ275"/>
    <mergeCell ref="AD276:AJ277"/>
    <mergeCell ref="AR274:BE274"/>
    <mergeCell ref="AK278:AQ278"/>
    <mergeCell ref="AK287:AQ288"/>
    <mergeCell ref="AK276:AQ277"/>
    <mergeCell ref="AR276:BE278"/>
    <mergeCell ref="AR279:BE280"/>
    <mergeCell ref="AR281:BE282"/>
    <mergeCell ref="AK285:AQ286"/>
    <mergeCell ref="AD278:AJ278"/>
    <mergeCell ref="Y279:AC280"/>
    <mergeCell ref="AK279:AQ280"/>
    <mergeCell ref="AD279:AJ280"/>
    <mergeCell ref="Y281:AJ282"/>
    <mergeCell ref="Y283:AJ289"/>
    <mergeCell ref="AK283:AQ284"/>
    <mergeCell ref="D276:X280"/>
    <mergeCell ref="A272:C280"/>
    <mergeCell ref="D272:X275"/>
    <mergeCell ref="AD272:AJ273"/>
    <mergeCell ref="D264:X268"/>
    <mergeCell ref="D269:X271"/>
    <mergeCell ref="D252:X256"/>
    <mergeCell ref="AR255:AX256"/>
    <mergeCell ref="AR259:AX259"/>
    <mergeCell ref="Y260:AC266"/>
    <mergeCell ref="AK267:AQ268"/>
    <mergeCell ref="AD267:AJ268"/>
    <mergeCell ref="AK260:AQ266"/>
    <mergeCell ref="AK255:AQ256"/>
    <mergeCell ref="AR271:AX271"/>
    <mergeCell ref="AK274:AQ274"/>
    <mergeCell ref="AK271:AQ271"/>
    <mergeCell ref="AD260:AJ266"/>
    <mergeCell ref="AK272:AQ273"/>
    <mergeCell ref="AD274:AJ274"/>
    <mergeCell ref="Y274:AC278"/>
    <mergeCell ref="AD259:AJ259"/>
    <mergeCell ref="AK259:AQ259"/>
    <mergeCell ref="Y269:BE269"/>
    <mergeCell ref="Y270:BE270"/>
    <mergeCell ref="Y271:AC271"/>
    <mergeCell ref="Y267:AC268"/>
    <mergeCell ref="AR260:AX266"/>
    <mergeCell ref="AR251:AX251"/>
    <mergeCell ref="A257:C259"/>
    <mergeCell ref="D257:X259"/>
    <mergeCell ref="Y257:BE257"/>
    <mergeCell ref="Y258:BE258"/>
    <mergeCell ref="Y259:AC259"/>
    <mergeCell ref="AK254:AQ254"/>
    <mergeCell ref="A248:C256"/>
    <mergeCell ref="AR248:AX249"/>
    <mergeCell ref="AR254:AX254"/>
    <mergeCell ref="AK251:AQ251"/>
    <mergeCell ref="AK248:AQ249"/>
    <mergeCell ref="D248:X251"/>
    <mergeCell ref="A260:C268"/>
    <mergeCell ref="D260:X263"/>
    <mergeCell ref="AK250:AQ250"/>
    <mergeCell ref="AR250:AX250"/>
    <mergeCell ref="AY255:BE256"/>
    <mergeCell ref="AR227:AX228"/>
    <mergeCell ref="D224:X226"/>
    <mergeCell ref="Y224:BE224"/>
    <mergeCell ref="AD239:AJ240"/>
    <mergeCell ref="AD246:AJ247"/>
    <mergeCell ref="AD241:AJ241"/>
    <mergeCell ref="AK245:AQ245"/>
    <mergeCell ref="AR245:AX245"/>
    <mergeCell ref="AD242:AJ242"/>
    <mergeCell ref="AY227:BE228"/>
    <mergeCell ref="AD229:AJ229"/>
    <mergeCell ref="AR229:AX229"/>
    <mergeCell ref="AR246:AX247"/>
    <mergeCell ref="Y239:AC245"/>
    <mergeCell ref="Y229:AC233"/>
    <mergeCell ref="AR243:AX244"/>
    <mergeCell ref="AK239:AQ240"/>
    <mergeCell ref="AR242:AX242"/>
    <mergeCell ref="AY229:BE229"/>
    <mergeCell ref="Y236:BE236"/>
    <mergeCell ref="Y237:BE237"/>
    <mergeCell ref="AK238:AQ238"/>
    <mergeCell ref="AY238:BE238"/>
    <mergeCell ref="AD231:AJ232"/>
    <mergeCell ref="D91:R94"/>
    <mergeCell ref="AX165:BE165"/>
    <mergeCell ref="C169:AC172"/>
    <mergeCell ref="AD177:AI180"/>
    <mergeCell ref="AB216:BE216"/>
    <mergeCell ref="D82:R83"/>
    <mergeCell ref="D84:R87"/>
    <mergeCell ref="D233:X235"/>
    <mergeCell ref="AD243:AJ244"/>
    <mergeCell ref="Y225:BE226"/>
    <mergeCell ref="AB221:AK222"/>
    <mergeCell ref="Y227:AC228"/>
    <mergeCell ref="AD227:AJ228"/>
    <mergeCell ref="AD234:AJ235"/>
    <mergeCell ref="AY241:BE245"/>
    <mergeCell ref="AJ165:AP165"/>
    <mergeCell ref="AL221:AU222"/>
    <mergeCell ref="AH141:AO143"/>
    <mergeCell ref="AP141:AW143"/>
    <mergeCell ref="AX141:BE143"/>
    <mergeCell ref="AV217:BE217"/>
    <mergeCell ref="AL217:AU217"/>
    <mergeCell ref="AY232:BE233"/>
    <mergeCell ref="AK227:AQ228"/>
    <mergeCell ref="D393:AD393"/>
    <mergeCell ref="D385:AD385"/>
    <mergeCell ref="D386:AD386"/>
    <mergeCell ref="D387:AD387"/>
    <mergeCell ref="D389:AD389"/>
    <mergeCell ref="AX197:BE201"/>
    <mergeCell ref="C195:AC196"/>
    <mergeCell ref="AD193:AI193"/>
    <mergeCell ref="AX193:BE193"/>
    <mergeCell ref="AD194:AI196"/>
    <mergeCell ref="AV221:BE222"/>
    <mergeCell ref="D213:BE213"/>
    <mergeCell ref="A215:C217"/>
    <mergeCell ref="D215:AA217"/>
    <mergeCell ref="AD245:AJ245"/>
    <mergeCell ref="AX207:BE211"/>
    <mergeCell ref="A239:C247"/>
    <mergeCell ref="D239:X242"/>
    <mergeCell ref="D243:X247"/>
    <mergeCell ref="A227:C235"/>
    <mergeCell ref="D227:X232"/>
    <mergeCell ref="AD233:AJ233"/>
    <mergeCell ref="AR231:AX232"/>
    <mergeCell ref="AR238:AX238"/>
    <mergeCell ref="A213:C213"/>
    <mergeCell ref="A202:B206"/>
    <mergeCell ref="AJ207:AP211"/>
    <mergeCell ref="AK230:AQ230"/>
    <mergeCell ref="AL218:AU220"/>
    <mergeCell ref="D380:AQ380"/>
    <mergeCell ref="D390:R390"/>
    <mergeCell ref="D381:AD381"/>
    <mergeCell ref="D382:AD382"/>
    <mergeCell ref="D383:AD383"/>
    <mergeCell ref="D384:AD384"/>
    <mergeCell ref="D388:AD388"/>
    <mergeCell ref="AR239:AX240"/>
    <mergeCell ref="Y238:AC238"/>
    <mergeCell ref="AD238:AJ238"/>
    <mergeCell ref="AK234:AQ235"/>
    <mergeCell ref="AK241:AQ241"/>
    <mergeCell ref="AK233:AQ233"/>
    <mergeCell ref="AR230:AX230"/>
    <mergeCell ref="AD230:AJ230"/>
    <mergeCell ref="AK242:AQ242"/>
    <mergeCell ref="AK231:AQ232"/>
    <mergeCell ref="AK229:AQ229"/>
    <mergeCell ref="Y234:AC235"/>
    <mergeCell ref="D398:AQ398"/>
    <mergeCell ref="K401:AT402"/>
    <mergeCell ref="AD197:AI201"/>
    <mergeCell ref="AJ197:AP201"/>
    <mergeCell ref="C202:AC206"/>
    <mergeCell ref="B400:AT400"/>
    <mergeCell ref="C207:AC211"/>
    <mergeCell ref="AB217:AK217"/>
    <mergeCell ref="A191:B196"/>
    <mergeCell ref="AJ193:AP193"/>
    <mergeCell ref="AJ194:AP196"/>
    <mergeCell ref="AL302:AU302"/>
    <mergeCell ref="AK275:AQ275"/>
    <mergeCell ref="AR289:BE289"/>
    <mergeCell ref="AR283:BE284"/>
    <mergeCell ref="AR275:BE275"/>
    <mergeCell ref="AK281:AQ282"/>
    <mergeCell ref="D396:AQ396"/>
    <mergeCell ref="AD202:AI206"/>
    <mergeCell ref="A218:C222"/>
    <mergeCell ref="AB218:AK220"/>
    <mergeCell ref="D220:AA222"/>
    <mergeCell ref="A207:B211"/>
    <mergeCell ref="A212:C212"/>
    <mergeCell ref="BG202:BG206"/>
    <mergeCell ref="BG207:BG211"/>
    <mergeCell ref="BG197:BG201"/>
    <mergeCell ref="BG177:BG180"/>
    <mergeCell ref="AD192:BE192"/>
    <mergeCell ref="C154:BE159"/>
    <mergeCell ref="A189:C189"/>
    <mergeCell ref="C191:AC194"/>
    <mergeCell ref="A197:B201"/>
    <mergeCell ref="C177:AC180"/>
    <mergeCell ref="C181:AC185"/>
    <mergeCell ref="AX194:BE196"/>
    <mergeCell ref="AD181:AI185"/>
    <mergeCell ref="AJ181:AP185"/>
    <mergeCell ref="A177:B180"/>
    <mergeCell ref="AQ194:AW196"/>
    <mergeCell ref="AQ193:AW193"/>
    <mergeCell ref="A181:B185"/>
    <mergeCell ref="AD165:AI165"/>
    <mergeCell ref="AQ181:AW185"/>
    <mergeCell ref="A161:C161"/>
    <mergeCell ref="A163:B168"/>
    <mergeCell ref="AJ177:AP180"/>
    <mergeCell ref="AX177:BE180"/>
    <mergeCell ref="A34:C36"/>
    <mergeCell ref="D34:W36"/>
    <mergeCell ref="X34:AG36"/>
    <mergeCell ref="AH34:BE34"/>
    <mergeCell ref="AH35:BE35"/>
    <mergeCell ref="AH36:AO36"/>
    <mergeCell ref="AP36:AW36"/>
    <mergeCell ref="A37:C43"/>
    <mergeCell ref="D37:W41"/>
    <mergeCell ref="X37:AG43"/>
    <mergeCell ref="AH37:BE38"/>
    <mergeCell ref="AH39:AO41"/>
    <mergeCell ref="AP39:AW41"/>
    <mergeCell ref="AX39:BE41"/>
    <mergeCell ref="D42:W43"/>
    <mergeCell ref="AH42:AO43"/>
    <mergeCell ref="AP42:AW43"/>
    <mergeCell ref="AX42:BE43"/>
    <mergeCell ref="D74:R77"/>
    <mergeCell ref="AR73:AX74"/>
    <mergeCell ref="AY73:BE74"/>
    <mergeCell ref="S78:BE78"/>
    <mergeCell ref="D52:BE52"/>
    <mergeCell ref="C54:BE55"/>
    <mergeCell ref="A59:C61"/>
    <mergeCell ref="D59:R61"/>
    <mergeCell ref="S59:BE59"/>
    <mergeCell ref="S60:BE61"/>
    <mergeCell ref="D78:R81"/>
    <mergeCell ref="AK79:AQ80"/>
    <mergeCell ref="A78:C87"/>
    <mergeCell ref="AK85:AQ85"/>
    <mergeCell ref="A88:C94"/>
    <mergeCell ref="BI207:BI211"/>
    <mergeCell ref="BH207:BH211"/>
    <mergeCell ref="BI197:BI201"/>
    <mergeCell ref="BI202:BI206"/>
    <mergeCell ref="BH202:BH206"/>
    <mergeCell ref="BH197:BH201"/>
    <mergeCell ref="AD166:AI168"/>
    <mergeCell ref="AK90:AQ92"/>
    <mergeCell ref="BI181:BI185"/>
    <mergeCell ref="AQ177:AW180"/>
    <mergeCell ref="BI177:BI180"/>
    <mergeCell ref="BI169:BI172"/>
    <mergeCell ref="BG173:BG176"/>
    <mergeCell ref="BI173:BI176"/>
    <mergeCell ref="BG169:BG172"/>
    <mergeCell ref="BG181:BG185"/>
    <mergeCell ref="BH181:BH185"/>
    <mergeCell ref="AD90:AJ92"/>
    <mergeCell ref="AD93:AJ94"/>
    <mergeCell ref="BH169:BH172"/>
    <mergeCell ref="AJ173:AP176"/>
    <mergeCell ref="D161:BE161"/>
    <mergeCell ref="AQ165:AW165"/>
    <mergeCell ref="C173:AC176"/>
    <mergeCell ref="D148:BE148"/>
    <mergeCell ref="A169:B172"/>
    <mergeCell ref="AD163:BE163"/>
    <mergeCell ref="AD164:BE164"/>
    <mergeCell ref="A173:B176"/>
    <mergeCell ref="AD169:AI172"/>
    <mergeCell ref="A148:C148"/>
    <mergeCell ref="C163:AC168"/>
    <mergeCell ref="AJ169:AP172"/>
    <mergeCell ref="AX169:BE172"/>
    <mergeCell ref="AQ169:AW172"/>
    <mergeCell ref="AJ166:AP168"/>
    <mergeCell ref="BI376:BN376"/>
    <mergeCell ref="A375:BE378"/>
    <mergeCell ref="AQ166:AW168"/>
    <mergeCell ref="AX166:BE168"/>
    <mergeCell ref="AD173:AI176"/>
    <mergeCell ref="A224:C226"/>
    <mergeCell ref="D218:AA219"/>
    <mergeCell ref="Y248:AJ254"/>
    <mergeCell ref="Y255:AJ256"/>
    <mergeCell ref="AL297:AU299"/>
    <mergeCell ref="D346:O346"/>
    <mergeCell ref="AJ202:AP206"/>
    <mergeCell ref="AL350:AV350"/>
    <mergeCell ref="AN348:AS348"/>
    <mergeCell ref="X344:BA344"/>
    <mergeCell ref="D345:O345"/>
    <mergeCell ref="X345:BA345"/>
    <mergeCell ref="T351:Y351"/>
    <mergeCell ref="Q350:AK350"/>
    <mergeCell ref="AV303:BE304"/>
    <mergeCell ref="AL301:AU301"/>
    <mergeCell ref="BH173:BH176"/>
    <mergeCell ref="BH177:BH180"/>
    <mergeCell ref="AR285:BE286"/>
    <mergeCell ref="BH33:BI33"/>
    <mergeCell ref="AR234:AX235"/>
    <mergeCell ref="AY234:BE235"/>
    <mergeCell ref="AV297:BE299"/>
    <mergeCell ref="AY250:BE252"/>
    <mergeCell ref="AY230:BE231"/>
    <mergeCell ref="AY253:BE254"/>
    <mergeCell ref="AY239:BE240"/>
    <mergeCell ref="AY248:BE249"/>
    <mergeCell ref="AR267:AX268"/>
    <mergeCell ref="AX36:BE36"/>
    <mergeCell ref="AV218:BE220"/>
    <mergeCell ref="AQ207:AW211"/>
    <mergeCell ref="AX202:BE206"/>
    <mergeCell ref="AQ173:AW176"/>
    <mergeCell ref="AX173:BE176"/>
    <mergeCell ref="D189:BE189"/>
    <mergeCell ref="AD191:BE191"/>
    <mergeCell ref="AX181:BE185"/>
    <mergeCell ref="AQ202:AW206"/>
    <mergeCell ref="C150:BE153"/>
    <mergeCell ref="AD207:AI211"/>
    <mergeCell ref="AQ197:AW201"/>
    <mergeCell ref="AD86:AJ87"/>
    <mergeCell ref="AX1:BE1"/>
    <mergeCell ref="C1:AA1"/>
    <mergeCell ref="AE1:AM1"/>
    <mergeCell ref="AO16:AV16"/>
    <mergeCell ref="C30:BE33"/>
    <mergeCell ref="D24:BE24"/>
    <mergeCell ref="C26:BE29"/>
    <mergeCell ref="A24:C24"/>
    <mergeCell ref="A2:BE2"/>
    <mergeCell ref="O9:BE9"/>
    <mergeCell ref="X17:AC17"/>
    <mergeCell ref="D11:BE11"/>
    <mergeCell ref="X16:AC16"/>
    <mergeCell ref="Q14:AJ14"/>
    <mergeCell ref="AK14:BE14"/>
    <mergeCell ref="Q15:T15"/>
    <mergeCell ref="U15:Y15"/>
    <mergeCell ref="A19:BE20"/>
    <mergeCell ref="A21:BE23"/>
    <mergeCell ref="J10:BE10"/>
    <mergeCell ref="J13:BE13"/>
    <mergeCell ref="A4:BE6"/>
    <mergeCell ref="A3:BE3"/>
    <mergeCell ref="D12:BE12"/>
    <mergeCell ref="AR93:BE94"/>
    <mergeCell ref="S90:AC92"/>
    <mergeCell ref="S93:AC94"/>
    <mergeCell ref="S83:AC85"/>
    <mergeCell ref="AD85:AJ85"/>
    <mergeCell ref="AD83:AJ84"/>
    <mergeCell ref="AD81:AJ82"/>
    <mergeCell ref="AR86:BE87"/>
    <mergeCell ref="AD79:AJ80"/>
    <mergeCell ref="AD88:AJ89"/>
    <mergeCell ref="AR88:BE89"/>
    <mergeCell ref="AK93:AQ94"/>
    <mergeCell ref="AR79:BE80"/>
    <mergeCell ref="AR81:BE82"/>
    <mergeCell ref="S81:AC82"/>
    <mergeCell ref="AR85:BE85"/>
    <mergeCell ref="AK81:AQ82"/>
    <mergeCell ref="AK86:AQ87"/>
    <mergeCell ref="S88:AC89"/>
    <mergeCell ref="AK88:AQ89"/>
    <mergeCell ref="AR90:BE92"/>
    <mergeCell ref="AK83:AQ84"/>
    <mergeCell ref="S86:AC87"/>
    <mergeCell ref="AR83:BE84"/>
    <mergeCell ref="AR287:BE288"/>
    <mergeCell ref="AV311:BE311"/>
    <mergeCell ref="AB303:AK304"/>
    <mergeCell ref="AL303:AU304"/>
    <mergeCell ref="AL312:AU312"/>
    <mergeCell ref="AV307:BE307"/>
    <mergeCell ref="AL307:AU307"/>
    <mergeCell ref="AL308:AU309"/>
    <mergeCell ref="AV308:BE309"/>
    <mergeCell ref="AK290:AQ291"/>
    <mergeCell ref="Y290:AJ291"/>
    <mergeCell ref="AB295:BE296"/>
    <mergeCell ref="A44:C50"/>
    <mergeCell ref="D44:W48"/>
    <mergeCell ref="X44:AG50"/>
    <mergeCell ref="AH44:BE45"/>
    <mergeCell ref="AH46:AO48"/>
    <mergeCell ref="AP46:AW48"/>
    <mergeCell ref="AX46:BE48"/>
    <mergeCell ref="D49:W50"/>
    <mergeCell ref="AH49:AO50"/>
    <mergeCell ref="AP49:AW50"/>
    <mergeCell ref="AX49:BE50"/>
    <mergeCell ref="A51:C51"/>
    <mergeCell ref="C56:BE58"/>
    <mergeCell ref="A62:C69"/>
    <mergeCell ref="D62:R65"/>
    <mergeCell ref="S62:BE62"/>
    <mergeCell ref="AD63:AJ64"/>
    <mergeCell ref="AK63:AQ64"/>
    <mergeCell ref="AR63:BE64"/>
    <mergeCell ref="AK65:AQ67"/>
    <mergeCell ref="A52:C52"/>
    <mergeCell ref="BQ68:BW69"/>
    <mergeCell ref="A99:C103"/>
    <mergeCell ref="D99:AA100"/>
    <mergeCell ref="D66:R69"/>
    <mergeCell ref="AR67:BE67"/>
    <mergeCell ref="AD68:AJ69"/>
    <mergeCell ref="AR68:BE69"/>
    <mergeCell ref="AD65:AJ67"/>
    <mergeCell ref="A96:C98"/>
    <mergeCell ref="AB96:BE96"/>
    <mergeCell ref="D96:AA98"/>
    <mergeCell ref="AB97:BE97"/>
    <mergeCell ref="AB98:AK98"/>
    <mergeCell ref="AL98:AU98"/>
    <mergeCell ref="AV98:BE98"/>
    <mergeCell ref="AB99:AK101"/>
    <mergeCell ref="AL99:AU101"/>
    <mergeCell ref="AV99:BE101"/>
    <mergeCell ref="D101:AA103"/>
    <mergeCell ref="AB102:AK103"/>
    <mergeCell ref="AL102:AU103"/>
    <mergeCell ref="AV102:BE103"/>
    <mergeCell ref="D88:R90"/>
    <mergeCell ref="S79:AC80"/>
    <mergeCell ref="BL111:BL113"/>
    <mergeCell ref="BQ111:BQ113"/>
    <mergeCell ref="AL112:AU113"/>
    <mergeCell ref="AV112:BE113"/>
    <mergeCell ref="Y118:AC126"/>
    <mergeCell ref="AD117:AQ117"/>
    <mergeCell ref="AR117:BE117"/>
    <mergeCell ref="AR118:BE124"/>
    <mergeCell ref="AD125:AQ126"/>
    <mergeCell ref="AR125:BE126"/>
    <mergeCell ref="A104:C108"/>
    <mergeCell ref="D104:AA105"/>
    <mergeCell ref="AB104:AK106"/>
    <mergeCell ref="AL104:AU106"/>
    <mergeCell ref="AV104:BE106"/>
    <mergeCell ref="D106:AA106"/>
    <mergeCell ref="D107:AA108"/>
    <mergeCell ref="AB107:AK108"/>
    <mergeCell ref="AL107:AU108"/>
    <mergeCell ref="AV107:BE108"/>
    <mergeCell ref="A109:C113"/>
    <mergeCell ref="D109:AA110"/>
    <mergeCell ref="AB109:AK111"/>
    <mergeCell ref="AL109:AU111"/>
    <mergeCell ref="AV109:BE111"/>
    <mergeCell ref="D111:AA111"/>
    <mergeCell ref="D112:AA113"/>
    <mergeCell ref="AB112:AK113"/>
    <mergeCell ref="AD118:AQ124"/>
    <mergeCell ref="A118:C126"/>
    <mergeCell ref="D118:X121"/>
    <mergeCell ref="D122:X126"/>
    <mergeCell ref="A115:C117"/>
    <mergeCell ref="D115:X117"/>
    <mergeCell ref="Y115:BE115"/>
    <mergeCell ref="Y116:BE116"/>
    <mergeCell ref="AH139:AO140"/>
    <mergeCell ref="AP139:AW140"/>
    <mergeCell ref="AX139:BE140"/>
    <mergeCell ref="A128:C130"/>
    <mergeCell ref="D128:W130"/>
    <mergeCell ref="X128:AG130"/>
    <mergeCell ref="AH128:BE128"/>
    <mergeCell ref="AH129:BE129"/>
    <mergeCell ref="AH130:AO130"/>
    <mergeCell ref="AP130:AW130"/>
    <mergeCell ref="AX130:BE130"/>
    <mergeCell ref="A131:C135"/>
    <mergeCell ref="D131:W135"/>
    <mergeCell ref="X131:AG135"/>
    <mergeCell ref="AH131:AO133"/>
    <mergeCell ref="AP131:AW133"/>
    <mergeCell ref="AX131:BE133"/>
    <mergeCell ref="AH134:AO135"/>
    <mergeCell ref="AP134:AW135"/>
    <mergeCell ref="AX134:BE135"/>
    <mergeCell ref="C201:AC201"/>
    <mergeCell ref="C197:AC200"/>
    <mergeCell ref="A141:C145"/>
    <mergeCell ref="D141:W145"/>
    <mergeCell ref="X141:AG145"/>
    <mergeCell ref="AH144:AO145"/>
    <mergeCell ref="AP144:AW145"/>
    <mergeCell ref="AX144:BE145"/>
    <mergeCell ref="BJ59:CD67"/>
    <mergeCell ref="S68:W69"/>
    <mergeCell ref="X68:AC69"/>
    <mergeCell ref="S63:W64"/>
    <mergeCell ref="X63:AC64"/>
    <mergeCell ref="X65:AC67"/>
    <mergeCell ref="S66:W66"/>
    <mergeCell ref="S67:W67"/>
    <mergeCell ref="AR65:BE66"/>
    <mergeCell ref="AK68:AQ69"/>
    <mergeCell ref="A136:C140"/>
    <mergeCell ref="D136:W140"/>
    <mergeCell ref="X136:AG140"/>
    <mergeCell ref="AH136:AO138"/>
    <mergeCell ref="AP136:AW138"/>
    <mergeCell ref="AX136:BE138"/>
  </mergeCells>
  <phoneticPr fontId="10" type="noConversion"/>
  <conditionalFormatting sqref="D380">
    <cfRule type="cellIs" dxfId="11" priority="3" stopIfTrue="1" operator="equal">
      <formula>"ЭЗ не готово к печати"</formula>
    </cfRule>
    <cfRule type="cellIs" dxfId="10" priority="4" stopIfTrue="1" operator="equal">
      <formula>"Экспертное заключение ГОТОВО к печати"</formula>
    </cfRule>
  </conditionalFormatting>
  <conditionalFormatting sqref="AC358 AC354 AC360 AC356">
    <cfRule type="cellIs" dxfId="9" priority="6" stopIfTrue="1" operator="equal">
      <formula>"нет данных"</formula>
    </cfRule>
  </conditionalFormatting>
  <conditionalFormatting sqref="AH363 J363">
    <cfRule type="cellIs" dxfId="8" priority="10" stopIfTrue="1" operator="notEqual">
      <formula>"« __ » ___________  20__ г."</formula>
    </cfRule>
  </conditionalFormatting>
  <conditionalFormatting sqref="AD197:AI211">
    <cfRule type="expression" dxfId="7" priority="15" stopIfTrue="1">
      <formula>AND($X$17="первая",AD197&lt;&gt;0)</formula>
    </cfRule>
  </conditionalFormatting>
  <dataValidations xWindow="464" yWindow="399" count="70">
    <dataValidation type="list" allowBlank="1" showInputMessage="1" showErrorMessage="1" sqref="AR147:AX147 AY246:BE247">
      <formula1>"100, "</formula1>
    </dataValidation>
    <dataValidation type="list" allowBlank="1" showInputMessage="1" showErrorMessage="1" sqref="AK147:AQ147 AP144:AW145 AP139:AW140 AP134:AW135">
      <formula1>"50, "</formula1>
    </dataValidation>
    <dataValidation allowBlank="1" showInputMessage="1" showErrorMessage="1" promptTitle="Внимание!" prompt="Введите данные на листе _x000a_&quot;Общие сведения&quot;" sqref="AR369 AE368 AC356:AC360 AK357 AA361 A363:A364 G363 AK355 J363 AH363 AK359 AC354"/>
    <dataValidation type="whole" allowBlank="1" showInputMessage="1" showErrorMessage="1" sqref="BG373">
      <formula1>1</formula1>
      <formula2>31</formula2>
    </dataValidation>
    <dataValidation type="list" allowBlank="1" showInputMessage="1" showErrorMessage="1" sqref="BI373">
      <formula1>"сентября, октября, ноября, января, февраля, марта, апреля, мая, июня"</formula1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375"/>
    <dataValidation allowBlank="1" showInputMessage="1" showErrorMessage="1" promptTitle="Внимание!" prompt="Введите должность на листе_x000a_&quot;Общие сведения&quot;" sqref="Q350"/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348"/>
    <dataValidation type="list" allowBlank="1" showInputMessage="1" showErrorMessage="1" sqref="AY147:BE147">
      <formula1>"150, "</formula1>
    </dataValidation>
    <dataValidation type="list" allowBlank="1" showInputMessage="1" showErrorMessage="1" sqref="AR341:AX342 AK93:AQ94">
      <formula1>"50, 100, "</formula1>
    </dataValidation>
    <dataValidation type="list" allowBlank="1" showInputMessage="1" showErrorMessage="1" sqref="AD279:AJ280 X147:AC147 AD127:AJ127">
      <formula1>"10, 20, 30, "</formula1>
    </dataValidation>
    <dataValidation type="list" allowBlank="1" showInputMessage="1" showErrorMessage="1" sqref="AK290:AQ291 AK127:AQ127">
      <formula1>"30, 40, 50, "</formula1>
    </dataValidation>
    <dataValidation type="list" allowBlank="1" showInputMessage="1" showErrorMessage="1" sqref="AR255:AX256 AR290 AR127:AX127">
      <formula1>"50, 60, 70, "</formula1>
    </dataValidation>
    <dataValidation type="list" allowBlank="1" showInputMessage="1" showErrorMessage="1" sqref="AV314:BE315">
      <formula1>"200, 300, "</formula1>
    </dataValidation>
    <dataValidation type="list" allowBlank="1" showInputMessage="1" showErrorMessage="1" sqref="AL314:AU315">
      <formula1>"150, 250, "</formula1>
    </dataValidation>
    <dataValidation type="list" allowBlank="1" showInputMessage="1" showErrorMessage="1" sqref="AL303:AU304">
      <formula1>"10, 30, 50"</formula1>
    </dataValidation>
    <dataValidation type="list" allowBlank="1" showInputMessage="1" showErrorMessage="1" sqref="AV303:BE304">
      <formula1>"50, 70,100 "</formula1>
    </dataValidation>
    <dataValidation type="list" allowBlank="1" showInputMessage="1" showErrorMessage="1" sqref="AL326:AU326">
      <formula1>"100, 150, 200, 250, "</formula1>
    </dataValidation>
    <dataValidation type="list" allowBlank="1" showInputMessage="1" showErrorMessage="1" sqref="AV326:BE326">
      <formula1>"300, 400, 500, "</formula1>
    </dataValidation>
    <dataValidation type="list" allowBlank="1" showInputMessage="1" showErrorMessage="1" sqref="AD267:AJ268">
      <formula1>"10, "</formula1>
    </dataValidation>
    <dataValidation type="list" allowBlank="1" showInputMessage="1" showErrorMessage="1" sqref="AK267:AX268">
      <formula1>"20, "</formula1>
    </dataValidation>
    <dataValidation type="list" allowBlank="1" showInputMessage="1" showErrorMessage="1" sqref="AY267:BE268">
      <formula1>"10, 20, 30, 40, 50, 60, 70, 80, 90,100, 110,120,130,140,150,160,170,180,190,200, "</formula1>
    </dataValidation>
    <dataValidation type="list" allowBlank="1" showInputMessage="1" showErrorMessage="1" sqref="AY255:BE256">
      <formula1>"70,"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07 AJ202">
      <formula1>"10, 20, 30,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02:AW211">
      <formula1>"40, 50, 60,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02:BE211">
      <formula1>"70, 80, 90, 100,"</formula1>
    </dataValidation>
    <dataValidation type="list" allowBlank="1" showInputMessage="1" showErrorMessage="1" sqref="AL221:AU223">
      <formula1>",100, "</formula1>
    </dataValidation>
    <dataValidation type="list" allowBlank="1" showInputMessage="1" showErrorMessage="1" sqref="AV221:BE223">
      <formula1>"150,"</formula1>
    </dataValidation>
    <dataValidation type="list" allowBlank="1" showInputMessage="1" showErrorMessage="1" sqref="AD234:AJ235">
      <formula1>"20,"</formula1>
    </dataValidation>
    <dataValidation type="list" allowBlank="1" showInputMessage="1" showErrorMessage="1" sqref="AK234:AQ235">
      <formula1>"50,70,100"</formula1>
    </dataValidation>
    <dataValidation type="list" allowBlank="1" showInputMessage="1" showErrorMessage="1" sqref="AR234:AX235">
      <formula1>"50, 70, 100"</formula1>
    </dataValidation>
    <dataValidation type="list" allowBlank="1" showInputMessage="1" showErrorMessage="1" sqref="AY234:BE235">
      <formula1>"70, 100"</formula1>
    </dataValidation>
    <dataValidation type="list" allowBlank="1" showInputMessage="1" showErrorMessage="1" sqref="AD246:AJ247 AD68:AJ69">
      <formula1>"30,40,50"</formula1>
    </dataValidation>
    <dataValidation type="list" allowBlank="1" showInputMessage="1" showErrorMessage="1" sqref="AR246:AX247">
      <formula1>" 70, 90,100"</formula1>
    </dataValidation>
    <dataValidation type="list" allowBlank="1" showInputMessage="1" showErrorMessage="1" sqref="AK255:AQ256 AK246:AQ247">
      <formula1>"30, 50, 70"</formula1>
    </dataValidation>
    <dataValidation type="list" allowBlank="1" showInputMessage="1" showErrorMessage="1" sqref="AR279">
      <formula1>"70, 90,100"</formula1>
    </dataValidation>
    <dataValidation type="list" allowBlank="1" showInputMessage="1" showErrorMessage="1" sqref="AK279:AQ280">
      <formula1>"30,50,70"</formula1>
    </dataValidation>
    <dataValidation type="list" allowBlank="1" showInputMessage="1" showErrorMessage="1" sqref="AK341:AQ342">
      <formula1>" 30, 50, "</formula1>
    </dataValidation>
    <dataValidation type="list" allowBlank="1" showInputMessage="1" showErrorMessage="1" sqref="AY341:BE342">
      <formula1>"200,100"</formula1>
    </dataValidation>
    <dataValidation type="list" allowBlank="1" showInputMessage="1" showErrorMessage="1" sqref="AL324:BE325">
      <formula1>"50,100, 150"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197:AP201">
      <formula1>"20,40,60"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197:AW201">
      <formula1>" 60, 120,180"</formula1>
    </dataValidation>
    <dataValidation type="list" allowBlank="1" showInputMessage="1" showErrorMessage="1" sqref="AL102:AU103 AL112:AU113 AL107:AU108">
      <formula1>"50"</formula1>
    </dataValidation>
    <dataValidation type="list" allowBlank="1" showInputMessage="1" showErrorMessage="1" sqref="AD147:AJ147">
      <formula1>"20, 30, 40, 50, "</formula1>
    </dataValidation>
    <dataValidation type="list" allowBlank="1" showInputMessage="1" showErrorMessage="1" sqref="AJ169:AP185">
      <formula1>"20,40,60"</formula1>
    </dataValidation>
    <dataValidation type="list" allowBlank="1" showInputMessage="1" showErrorMessage="1" sqref="AL146:AU146 AL95:AU95">
      <formula1>"10,20,30,40,50,60,70,80,90,100, "</formula1>
    </dataValidation>
    <dataValidation type="list" allowBlank="1" showInputMessage="1" showErrorMessage="1" sqref="AV146:BE146 AV95:BE95">
      <formula1>"110,120,130,140,150,160,170,180,190,200, "</formula1>
    </dataValidation>
    <dataValidation type="list" allowBlank="1" showInputMessage="1" showErrorMessage="1" sqref="AX144:BE145 AX139:BE140 AX134:BE135 AX42:BE43 AX49:BE50">
      <formula1>" 100, "</formula1>
    </dataValidation>
    <dataValidation type="list" allowBlank="1" showInputMessage="1" showErrorMessage="1" sqref="AV114:BE114">
      <formula1>"60,70,80,90,100, "</formula1>
    </dataValidation>
    <dataValidation type="list" allowBlank="1" showInputMessage="1" showErrorMessage="1" sqref="AL114:AU114">
      <formula1>"10,20,30,40,50,"</formula1>
    </dataValidation>
    <dataValidation type="list" allowBlank="1" showInputMessage="1" showErrorMessage="1" sqref="AY127:BE127">
      <formula1>"80, 90,100, "</formula1>
    </dataValidation>
    <dataValidation type="list" allowBlank="1" showInputMessage="1" showErrorMessage="1" sqref="AR125:BE126">
      <formula1>"70, "</formula1>
    </dataValidation>
    <dataValidation type="list" allowBlank="1" showInputMessage="1" showErrorMessage="1" sqref="AV102:BE103 AV112:BE113 AV107:BE108">
      <formula1>"70"</formula1>
    </dataValidation>
    <dataValidation type="list" allowBlank="1" showInputMessage="1" showErrorMessage="1" sqref="AK86:AQ87">
      <formula1>"30, 50,  100, "</formula1>
    </dataValidation>
    <dataValidation type="list" allowBlank="1" showInputMessage="1" showErrorMessage="1" sqref="AD93:AJ94">
      <formula1>"10, 30, "</formula1>
    </dataValidation>
    <dataValidation type="list" allowBlank="1" showInputMessage="1" showErrorMessage="1" sqref="AR86:BE87">
      <formula1>"50, 100, 150,  "</formula1>
    </dataValidation>
    <dataValidation type="list" allowBlank="1" showInputMessage="1" showErrorMessage="1" sqref="AD86:AJ87">
      <formula1>"10, 30,  50, "</formula1>
    </dataValidation>
    <dataValidation type="list" allowBlank="1" showInputMessage="1" showErrorMessage="1" sqref="AR93:BE94">
      <formula1>"100, 150, "</formula1>
    </dataValidation>
    <dataValidation type="list" allowBlank="1" showInputMessage="1" showErrorMessage="1" sqref="AD76:AJ77">
      <formula1>"20, 50,  70, "</formula1>
    </dataValidation>
    <dataValidation type="list" allowBlank="1" showInputMessage="1" showErrorMessage="1" sqref="AK76:AQ77">
      <formula1>"30, 70,  100, "</formula1>
    </dataValidation>
    <dataValidation type="list" allowBlank="1" showInputMessage="1" showErrorMessage="1" sqref="AR76:AX77">
      <formula1>"70, 100,150, "</formula1>
    </dataValidation>
    <dataValidation type="list" allowBlank="1" showInputMessage="1" showErrorMessage="1" sqref="AY76:BE77">
      <formula1>"100, 150, 200,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P42:AW43 AP49:AW50">
      <formula1>" 50, "</formula1>
    </dataValidation>
    <dataValidation type="list" allowBlank="1" showInputMessage="1" showErrorMessage="1" sqref="AR68:BE69">
      <formula1>" 100, 150, 170"</formula1>
    </dataValidation>
    <dataValidation type="list" allowBlank="1" showInputMessage="1" showErrorMessage="1" sqref="X68:AC69">
      <formula1>"10,20,30"</formula1>
    </dataValidation>
    <dataValidation type="list" allowBlank="1" showInputMessage="1" showErrorMessage="1" sqref="AK68:AQ69">
      <formula1>"50, 70,  100, "</formula1>
    </dataValidation>
    <dataValidation type="list" allowBlank="1" showInputMessage="1" showErrorMessage="1" sqref="AX197:BE201">
      <formula1>"100,200,300"</formula1>
    </dataValidation>
    <dataValidation type="list" allowBlank="1" showInputMessage="1" showErrorMessage="1" sqref="AQ169:AW185">
      <formula1>"50,100,150"</formula1>
    </dataValidation>
    <dataValidation type="list" allowBlank="1" showInputMessage="1" showErrorMessage="1" sqref="AX169:BE185">
      <formula1>"70,140,210"</formula1>
    </dataValidation>
  </dataValidations>
  <hyperlinks>
    <hyperlink ref="D381" location="'общие сведения'!C17" display="Фамилия, имя, отчество "/>
    <hyperlink ref="D384" location="'общие сведения'!G19" display="Муниципальное образование "/>
    <hyperlink ref="A384:AC384" location="'общие сведения'!G21" tooltip="Щелкните, чтобы перейти по ссылке" display="Муниципальное образование "/>
    <hyperlink ref="A382:AC382" location="'общие сведения'!C23" tooltip="Щелкните, чтобы перейти по ссылке" display="Место работы"/>
    <hyperlink ref="A383:AC383" location="'общие сведения'!C26" tooltip="Щелкните, чтобы перейти по ссылке" display="Должность "/>
    <hyperlink ref="A385:AC385" location="'общие сведения'!D34" tooltip="Щелкните, чтобы перейти по ссылке" display="Стаж педагогической работы"/>
    <hyperlink ref="A386:AC386" location="'общие сведения'!D35" tooltip="Щелкните, чтобы перейти по ссылке" display="Наличие квалификационной категории"/>
    <hyperlink ref="A387:AC387" location="'общие сведения'!I35" tooltip="Щелкните, чтобы перейти по ссылке" display="дата присвоения"/>
    <hyperlink ref="A388:AC388" location="'общие сведения'!D37" tooltip="Щелкните, чтобы перейти по ссылке" display="Заявленная квалификационная категория"/>
    <hyperlink ref="A389:AC389" location="фио_предс" tooltip="Щелкните, чтобы перейти по ссылке" display="Председатель экспертной группы"/>
    <hyperlink ref="AD390" location="фио_1чл" tooltip="Щелкните, чтобы перейти по ссылке" display="1)"/>
    <hyperlink ref="AD391" location="фио_2чл" tooltip="Щелкните, чтобы перейти по ссылке" display="2)"/>
    <hyperlink ref="AD392" location="фио_3чл" tooltip="Щелкните, чтобы перейти по ссылке" display="3)"/>
    <hyperlink ref="A393:AD393" location="Всего" tooltip="Щелкните, чтобы перейти по ссылке" display="Всего набрано аттестуемым (cумма баллов)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382:AD382" location="место_ОС" tooltip="Щелкните, чтобы перейти по ссылке" display="Место работы"/>
    <hyperlink ref="D381:AD381" location="фио_ОС" tooltip="Щелкните, чтобы перейти по ссылке" display="Фамилия, имя, отчество "/>
    <hyperlink ref="D383:AD383" location="долж_ОС" tooltip="Щелкните, чтобы перейти по ссылке" display="Должность "/>
    <hyperlink ref="D384:AD384" location="МуницОбр_ОС" tooltip="Щелкните, чтобы перейти по ссылке" display="Муниципальное образование "/>
    <hyperlink ref="D385:AD385" location="стаж_ОС" tooltip="Щелкните, чтобы перейти по ссылке" display="Стаж педагогической работы"/>
    <hyperlink ref="D386:AD386" location="катег_ОС" tooltip="Щелкните, чтобы перейти по ссылке" display="Наличие квалификационной категории"/>
    <hyperlink ref="D387:AD387" location="датаПрисв_ОС" tooltip="Щелкните, чтобы перейти по ссылке" display="дата присвоения"/>
    <hyperlink ref="D388:AD388" location="ЗаявлКатег_ОС" tooltip="Щелкните, чтобы перейти по ссылке" display="Заявленная квалификационная категория"/>
    <hyperlink ref="D390:R390" location="кол_ЭГ" tooltip="Щелкните, чтобы перейти по ссылке" display="Члены экспертной группы:"/>
    <hyperlink ref="D396:AQ396" location="'общие сведения'!A1" display="вернуться на лист 'общие сведения'"/>
    <hyperlink ref="D398:AQ398" location="ЗС!A1" display="в начало Заключения специалистов"/>
  </hyperlinks>
  <pageMargins left="0.51181102362204722" right="0.27559055118110237" top="0.47244094488188981" bottom="0.51181102362204722" header="0.39370078740157483" footer="0.27559055118110237"/>
  <pageSetup paperSize="9" scale="99" fitToHeight="0" orientation="portrait" r:id="rId1"/>
  <headerFooter alignWithMargins="0">
    <oddFooter>&amp;R&amp;P</oddFooter>
  </headerFooter>
  <rowBreaks count="6" manualBreakCount="6">
    <brk id="51" max="56" man="1"/>
    <brk id="87" max="56" man="1"/>
    <brk id="135" max="56" man="1"/>
    <brk id="185" max="56" man="1"/>
    <brk id="247" max="56" man="1"/>
    <brk id="326" max="56" man="1"/>
  </rowBreaks>
  <cellWatches>
    <cellWatch r="D381"/>
  </cellWatche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/>
  <dimension ref="A1:CA497"/>
  <sheetViews>
    <sheetView showGridLines="0" showOutlineSymbols="0" topLeftCell="A480" zoomScaleSheetLayoutView="100" workbookViewId="0">
      <selection activeCell="B494" sqref="B494:AT494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9" customWidth="1"/>
    <col min="60" max="60" width="5.7109375" style="29" customWidth="1"/>
    <col min="61" max="61" width="5.5703125" style="29" customWidth="1"/>
    <col min="62" max="62" width="7.5703125" style="79" customWidth="1"/>
    <col min="63" max="63" width="6.140625" style="2" customWidth="1"/>
    <col min="64" max="64" width="8.140625" style="2" customWidth="1"/>
    <col min="65" max="65" width="7.28515625" style="2" customWidth="1"/>
    <col min="66" max="66" width="19.42578125" style="2" customWidth="1"/>
    <col min="67" max="67" width="36.28515625" style="2" customWidth="1"/>
    <col min="68" max="68" width="8.7109375" style="2" customWidth="1"/>
    <col min="69" max="69" width="6.28515625" style="2" customWidth="1"/>
    <col min="70" max="70" width="8.42578125" style="2" customWidth="1"/>
    <col min="71" max="102" width="1.7109375" style="2" customWidth="1"/>
    <col min="103" max="16384" width="9.140625" style="2"/>
  </cols>
  <sheetData>
    <row r="1" spans="1:66" s="315" customFormat="1" ht="15.75">
      <c r="A1" s="309"/>
      <c r="B1" s="309"/>
      <c r="C1" s="1355" t="s">
        <v>172</v>
      </c>
      <c r="D1" s="1355"/>
      <c r="E1" s="1355"/>
      <c r="F1" s="1355"/>
      <c r="G1" s="1355"/>
      <c r="H1" s="1355"/>
      <c r="I1" s="1355"/>
      <c r="J1" s="1355"/>
      <c r="K1" s="1355"/>
      <c r="L1" s="1355"/>
      <c r="M1" s="1355"/>
      <c r="N1" s="1355"/>
      <c r="O1" s="1355"/>
      <c r="P1" s="1355"/>
      <c r="Q1" s="1355"/>
      <c r="R1" s="1355"/>
      <c r="S1" s="1355"/>
      <c r="T1" s="1355"/>
      <c r="U1" s="1355"/>
      <c r="V1" s="1355"/>
      <c r="W1" s="1355"/>
      <c r="X1" s="1355"/>
      <c r="Y1" s="1355"/>
      <c r="Z1" s="1355"/>
      <c r="AA1" s="1355"/>
      <c r="AB1" s="314"/>
      <c r="AC1" s="314"/>
      <c r="AD1" s="314"/>
      <c r="AE1" s="1355" t="s">
        <v>171</v>
      </c>
      <c r="AF1" s="1355"/>
      <c r="AG1" s="1355"/>
      <c r="AH1" s="1355"/>
      <c r="AI1" s="1355"/>
      <c r="AJ1" s="1355"/>
      <c r="AK1" s="1355"/>
      <c r="AL1" s="1355"/>
      <c r="AM1" s="1355"/>
      <c r="AN1" s="314"/>
      <c r="AO1" s="314"/>
      <c r="AP1" s="314"/>
      <c r="AQ1" s="314"/>
      <c r="AR1" s="309"/>
      <c r="AS1" s="309"/>
      <c r="AT1" s="309"/>
      <c r="AU1" s="309"/>
      <c r="AV1" s="309"/>
      <c r="AW1" s="305"/>
      <c r="AX1" s="1356" t="s">
        <v>115</v>
      </c>
      <c r="AY1" s="1356"/>
      <c r="AZ1" s="1356"/>
      <c r="BA1" s="1356"/>
      <c r="BB1" s="1356"/>
      <c r="BC1" s="1356"/>
      <c r="BD1" s="1356"/>
      <c r="BE1" s="1356"/>
      <c r="BF1" s="237"/>
      <c r="BG1" s="316"/>
      <c r="BH1" s="317"/>
      <c r="BI1" s="97"/>
      <c r="BJ1" s="97" t="s">
        <v>263</v>
      </c>
      <c r="BK1" s="318" t="s">
        <v>264</v>
      </c>
    </row>
    <row r="2" spans="1:66" ht="18">
      <c r="A2" s="1357" t="s">
        <v>338</v>
      </c>
      <c r="B2" s="1357"/>
      <c r="C2" s="1357"/>
      <c r="D2" s="1357"/>
      <c r="E2" s="1357"/>
      <c r="F2" s="1357"/>
      <c r="G2" s="1357"/>
      <c r="H2" s="1357"/>
      <c r="I2" s="1357"/>
      <c r="J2" s="1357"/>
      <c r="K2" s="1357"/>
      <c r="L2" s="1357"/>
      <c r="M2" s="1357"/>
      <c r="N2" s="1357"/>
      <c r="O2" s="1357"/>
      <c r="P2" s="1357"/>
      <c r="Q2" s="1357"/>
      <c r="R2" s="1357"/>
      <c r="S2" s="1357"/>
      <c r="T2" s="1357"/>
      <c r="U2" s="1357"/>
      <c r="V2" s="1357"/>
      <c r="W2" s="1357"/>
      <c r="X2" s="1357"/>
      <c r="Y2" s="1357"/>
      <c r="Z2" s="1357"/>
      <c r="AA2" s="1357"/>
      <c r="AB2" s="1357"/>
      <c r="AC2" s="1357"/>
      <c r="AD2" s="1357"/>
      <c r="AE2" s="1357"/>
      <c r="AF2" s="1357"/>
      <c r="AG2" s="1357"/>
      <c r="AH2" s="1357"/>
      <c r="AI2" s="1357"/>
      <c r="AJ2" s="1357"/>
      <c r="AK2" s="1357"/>
      <c r="AL2" s="1357"/>
      <c r="AM2" s="1357"/>
      <c r="AN2" s="1357"/>
      <c r="AO2" s="1357"/>
      <c r="AP2" s="1357"/>
      <c r="AQ2" s="1357"/>
      <c r="AR2" s="1357"/>
      <c r="AS2" s="1357"/>
      <c r="AT2" s="1357"/>
      <c r="AU2" s="1357"/>
      <c r="AV2" s="1357"/>
      <c r="AW2" s="1357"/>
      <c r="AX2" s="1357"/>
      <c r="AY2" s="1357"/>
      <c r="AZ2" s="1357"/>
      <c r="BA2" s="1357"/>
      <c r="BB2" s="1357"/>
      <c r="BC2" s="1357"/>
      <c r="BD2" s="1357"/>
      <c r="BE2" s="1357"/>
      <c r="BF2" s="237"/>
      <c r="BG2" s="240" t="str">
        <f>'общие сведения'!A121</f>
        <v>воспитатель</v>
      </c>
      <c r="BH2" s="240"/>
      <c r="BI2" s="240" t="str">
        <f>'общие сведения'!D121</f>
        <v>воспитателя</v>
      </c>
      <c r="BJ2" s="240"/>
      <c r="BK2" s="241">
        <f>LEN(BI2)</f>
        <v>11</v>
      </c>
    </row>
    <row r="3" spans="1:66" ht="3" customHeight="1">
      <c r="A3" s="984"/>
      <c r="B3" s="984"/>
      <c r="C3" s="984"/>
      <c r="D3" s="984"/>
      <c r="E3" s="984"/>
      <c r="F3" s="984"/>
      <c r="G3" s="984"/>
      <c r="H3" s="984"/>
      <c r="I3" s="984"/>
      <c r="J3" s="984"/>
      <c r="K3" s="984"/>
      <c r="L3" s="984"/>
      <c r="M3" s="984"/>
      <c r="N3" s="984"/>
      <c r="O3" s="984"/>
      <c r="P3" s="984"/>
      <c r="Q3" s="984"/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  <c r="AH3" s="984"/>
      <c r="AI3" s="984"/>
      <c r="AJ3" s="984"/>
      <c r="AK3" s="984"/>
      <c r="AL3" s="984"/>
      <c r="AM3" s="984"/>
      <c r="AN3" s="984"/>
      <c r="AO3" s="984"/>
      <c r="AP3" s="984"/>
      <c r="AQ3" s="984"/>
      <c r="AR3" s="984"/>
      <c r="AS3" s="984"/>
      <c r="AT3" s="984"/>
      <c r="AU3" s="984"/>
      <c r="AV3" s="984"/>
      <c r="AW3" s="984"/>
      <c r="AX3" s="984"/>
      <c r="AY3" s="984"/>
      <c r="AZ3" s="984"/>
      <c r="BA3" s="984"/>
      <c r="BB3" s="984"/>
      <c r="BC3" s="984"/>
      <c r="BD3" s="984"/>
      <c r="BE3" s="984"/>
      <c r="BF3" s="237"/>
      <c r="BG3" s="240" t="str">
        <f>'общие сведения'!A122</f>
        <v>воспитатель группы продленного дня</v>
      </c>
      <c r="BH3" s="240"/>
      <c r="BI3" s="240" t="str">
        <f>'общие сведения'!D122</f>
        <v>воспитателя ГПД</v>
      </c>
      <c r="BJ3" s="240"/>
      <c r="BK3" s="241">
        <f>LEN(BI3)</f>
        <v>15</v>
      </c>
    </row>
    <row r="4" spans="1:66" ht="15" customHeight="1">
      <c r="A4" s="1361" t="str">
        <f>'общие сведения'!L5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B4" s="1361"/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  <c r="X4" s="1361"/>
      <c r="Y4" s="1361"/>
      <c r="Z4" s="1361"/>
      <c r="AA4" s="1361"/>
      <c r="AB4" s="1361"/>
      <c r="AC4" s="1361"/>
      <c r="AD4" s="1361"/>
      <c r="AE4" s="1361"/>
      <c r="AF4" s="1361"/>
      <c r="AG4" s="1361"/>
      <c r="AH4" s="1361"/>
      <c r="AI4" s="1361"/>
      <c r="AJ4" s="1361"/>
      <c r="AK4" s="1361"/>
      <c r="AL4" s="1361"/>
      <c r="AM4" s="1361"/>
      <c r="AN4" s="1361"/>
      <c r="AO4" s="1361"/>
      <c r="AP4" s="1361"/>
      <c r="AQ4" s="1361"/>
      <c r="AR4" s="1361"/>
      <c r="AS4" s="1361"/>
      <c r="AT4" s="1361"/>
      <c r="AU4" s="1361"/>
      <c r="AV4" s="1361"/>
      <c r="AW4" s="1361"/>
      <c r="AX4" s="1361"/>
      <c r="AY4" s="1361"/>
      <c r="AZ4" s="1361"/>
      <c r="BA4" s="1361"/>
      <c r="BB4" s="1361"/>
      <c r="BC4" s="1361"/>
      <c r="BD4" s="1361"/>
      <c r="BE4" s="1361"/>
      <c r="BF4" s="237"/>
      <c r="BG4" s="240" t="str">
        <f>'общие сведения'!A123</f>
        <v>дефектолог</v>
      </c>
      <c r="BH4" s="240"/>
      <c r="BI4" s="240" t="str">
        <f>'общие сведения'!D123</f>
        <v>дефектолога</v>
      </c>
      <c r="BJ4" s="240"/>
      <c r="BK4" s="241">
        <f t="shared" ref="BK4:BK31" si="0">LEN(BI4)</f>
        <v>11</v>
      </c>
    </row>
    <row r="5" spans="1:66" ht="15.75" customHeight="1">
      <c r="A5" s="1361"/>
      <c r="B5" s="1361"/>
      <c r="C5" s="1361"/>
      <c r="D5" s="1361"/>
      <c r="E5" s="1361"/>
      <c r="F5" s="1361"/>
      <c r="G5" s="1361"/>
      <c r="H5" s="1361"/>
      <c r="I5" s="1361"/>
      <c r="J5" s="1361"/>
      <c r="K5" s="1361"/>
      <c r="L5" s="1361"/>
      <c r="M5" s="1361"/>
      <c r="N5" s="1361"/>
      <c r="O5" s="1361"/>
      <c r="P5" s="1361"/>
      <c r="Q5" s="1361"/>
      <c r="R5" s="1361"/>
      <c r="S5" s="1361"/>
      <c r="T5" s="1361"/>
      <c r="U5" s="1361"/>
      <c r="V5" s="1361"/>
      <c r="W5" s="1361"/>
      <c r="X5" s="1361"/>
      <c r="Y5" s="1361"/>
      <c r="Z5" s="1361"/>
      <c r="AA5" s="1361"/>
      <c r="AB5" s="1361"/>
      <c r="AC5" s="1361"/>
      <c r="AD5" s="1361"/>
      <c r="AE5" s="1361"/>
      <c r="AF5" s="1361"/>
      <c r="AG5" s="1361"/>
      <c r="AH5" s="1361"/>
      <c r="AI5" s="1361"/>
      <c r="AJ5" s="1361"/>
      <c r="AK5" s="1361"/>
      <c r="AL5" s="1361"/>
      <c r="AM5" s="1361"/>
      <c r="AN5" s="1361"/>
      <c r="AO5" s="1361"/>
      <c r="AP5" s="1361"/>
      <c r="AQ5" s="1361"/>
      <c r="AR5" s="1361"/>
      <c r="AS5" s="1361"/>
      <c r="AT5" s="1361"/>
      <c r="AU5" s="1361"/>
      <c r="AV5" s="1361"/>
      <c r="AW5" s="1361"/>
      <c r="AX5" s="1361"/>
      <c r="AY5" s="1361"/>
      <c r="AZ5" s="1361"/>
      <c r="BA5" s="1361"/>
      <c r="BB5" s="1361"/>
      <c r="BC5" s="1361"/>
      <c r="BD5" s="1361"/>
      <c r="BE5" s="1361"/>
      <c r="BF5" s="237"/>
      <c r="BG5" s="240" t="str">
        <f>'общие сведения'!A124</f>
        <v>инструктор по труду</v>
      </c>
      <c r="BH5" s="240"/>
      <c r="BI5" s="240" t="str">
        <f>'общие сведения'!D124</f>
        <v>инструктора по труду</v>
      </c>
      <c r="BJ5" s="240"/>
      <c r="BK5" s="241">
        <f t="shared" si="0"/>
        <v>20</v>
      </c>
      <c r="BM5" s="207"/>
    </row>
    <row r="6" spans="1:66" ht="24" customHeight="1">
      <c r="A6" s="1361"/>
      <c r="B6" s="1361"/>
      <c r="C6" s="1361"/>
      <c r="D6" s="1361"/>
      <c r="E6" s="1361"/>
      <c r="F6" s="1361"/>
      <c r="G6" s="1361"/>
      <c r="H6" s="1361"/>
      <c r="I6" s="1361"/>
      <c r="J6" s="1361"/>
      <c r="K6" s="1361"/>
      <c r="L6" s="1361"/>
      <c r="M6" s="1361"/>
      <c r="N6" s="1361"/>
      <c r="O6" s="1361"/>
      <c r="P6" s="1361"/>
      <c r="Q6" s="1361"/>
      <c r="R6" s="1361"/>
      <c r="S6" s="1361"/>
      <c r="T6" s="1361"/>
      <c r="U6" s="1361"/>
      <c r="V6" s="1361"/>
      <c r="W6" s="1361"/>
      <c r="X6" s="1361"/>
      <c r="Y6" s="1361"/>
      <c r="Z6" s="1361"/>
      <c r="AA6" s="1361"/>
      <c r="AB6" s="1361"/>
      <c r="AC6" s="1361"/>
      <c r="AD6" s="1361"/>
      <c r="AE6" s="1361"/>
      <c r="AF6" s="1361"/>
      <c r="AG6" s="1361"/>
      <c r="AH6" s="1361"/>
      <c r="AI6" s="1361"/>
      <c r="AJ6" s="1361"/>
      <c r="AK6" s="1361"/>
      <c r="AL6" s="1361"/>
      <c r="AM6" s="1361"/>
      <c r="AN6" s="1361"/>
      <c r="AO6" s="1361"/>
      <c r="AP6" s="1361"/>
      <c r="AQ6" s="1361"/>
      <c r="AR6" s="1361"/>
      <c r="AS6" s="1361"/>
      <c r="AT6" s="1361"/>
      <c r="AU6" s="1361"/>
      <c r="AV6" s="1361"/>
      <c r="AW6" s="1361"/>
      <c r="AX6" s="1361"/>
      <c r="AY6" s="1361"/>
      <c r="AZ6" s="1361"/>
      <c r="BA6" s="1361"/>
      <c r="BB6" s="1361"/>
      <c r="BC6" s="1361"/>
      <c r="BD6" s="1361"/>
      <c r="BE6" s="1361"/>
      <c r="BF6" s="237"/>
      <c r="BG6" s="240" t="str">
        <f>'общие сведения'!A125</f>
        <v>инструктор по физической культуре</v>
      </c>
      <c r="BH6" s="240"/>
      <c r="BI6" s="240" t="str">
        <f>'общие сведения'!D125</f>
        <v>инструктора по физ. культуре</v>
      </c>
      <c r="BJ6" s="240"/>
      <c r="BK6" s="241">
        <f t="shared" si="0"/>
        <v>28</v>
      </c>
      <c r="BM6" s="207"/>
    </row>
    <row r="7" spans="1:66" ht="15.75">
      <c r="A7" s="219" t="s">
        <v>339</v>
      </c>
      <c r="B7" s="220"/>
      <c r="C7" s="220"/>
      <c r="D7" s="220"/>
      <c r="E7" s="221"/>
      <c r="F7" s="221"/>
      <c r="G7" s="221"/>
      <c r="H7" s="221"/>
      <c r="I7" s="221"/>
      <c r="BF7" s="237"/>
      <c r="BG7" s="240" t="str">
        <f>'общие сведения'!A126</f>
        <v>инструктор по физическому воспитанию</v>
      </c>
      <c r="BH7" s="240"/>
      <c r="BI7" s="240" t="str">
        <f>'общие сведения'!D126</f>
        <v>инструктора по физ.воспитанию</v>
      </c>
      <c r="BJ7" s="240"/>
      <c r="BK7" s="241">
        <f t="shared" si="0"/>
        <v>29</v>
      </c>
      <c r="BM7" s="207"/>
    </row>
    <row r="8" spans="1:66" ht="9" customHeight="1">
      <c r="A8" s="217"/>
      <c r="B8" s="218"/>
      <c r="C8" s="218"/>
      <c r="D8" s="218"/>
      <c r="E8" s="222"/>
      <c r="F8" s="222"/>
      <c r="G8" s="222"/>
      <c r="H8" s="222"/>
      <c r="I8" s="222"/>
      <c r="BF8" s="237"/>
      <c r="BG8" s="240" t="str">
        <f>'общие сведения'!A127</f>
        <v>инструктор-методист</v>
      </c>
      <c r="BH8" s="240"/>
      <c r="BI8" s="240" t="str">
        <f>'общие сведения'!D127</f>
        <v>инструктора-методиста</v>
      </c>
      <c r="BJ8" s="240"/>
      <c r="BK8" s="241">
        <f t="shared" si="0"/>
        <v>21</v>
      </c>
      <c r="BM8" s="207"/>
    </row>
    <row r="9" spans="1:66" ht="15">
      <c r="A9" s="223" t="s">
        <v>340</v>
      </c>
      <c r="B9" s="223"/>
      <c r="C9" s="223"/>
      <c r="O9" s="1359" t="str">
        <f>IF('общие сведения'!C29&lt;&gt;"",PROPER(TRIM('общие сведения'!C29)),"")</f>
        <v/>
      </c>
      <c r="P9" s="1359"/>
      <c r="Q9" s="1359"/>
      <c r="R9" s="1359"/>
      <c r="S9" s="1359"/>
      <c r="T9" s="1359"/>
      <c r="U9" s="1359"/>
      <c r="V9" s="1359"/>
      <c r="W9" s="1359"/>
      <c r="X9" s="1359"/>
      <c r="Y9" s="1359"/>
      <c r="Z9" s="1359"/>
      <c r="AA9" s="1359"/>
      <c r="AB9" s="1359"/>
      <c r="AC9" s="1359"/>
      <c r="AD9" s="1359"/>
      <c r="AE9" s="1359"/>
      <c r="AF9" s="1359"/>
      <c r="AG9" s="1359"/>
      <c r="AH9" s="1359"/>
      <c r="AI9" s="1359"/>
      <c r="AJ9" s="1359"/>
      <c r="AK9" s="1359"/>
      <c r="AL9" s="1359"/>
      <c r="AM9" s="1359"/>
      <c r="AN9" s="1359"/>
      <c r="AO9" s="1359"/>
      <c r="AP9" s="1359"/>
      <c r="AQ9" s="1359"/>
      <c r="AR9" s="1359"/>
      <c r="AS9" s="1359"/>
      <c r="AT9" s="1359"/>
      <c r="AU9" s="1359"/>
      <c r="AV9" s="1359"/>
      <c r="AW9" s="1359"/>
      <c r="AX9" s="1359"/>
      <c r="AY9" s="1359"/>
      <c r="AZ9" s="1359"/>
      <c r="BA9" s="1359"/>
      <c r="BB9" s="1359"/>
      <c r="BC9" s="1359"/>
      <c r="BD9" s="1359"/>
      <c r="BE9" s="1359"/>
      <c r="BF9" s="237"/>
      <c r="BG9" s="240" t="str">
        <f>'общие сведения'!A128</f>
        <v>концертмейстер</v>
      </c>
      <c r="BH9" s="240"/>
      <c r="BI9" s="240" t="str">
        <f>'общие сведения'!D128</f>
        <v>концертмейстера</v>
      </c>
      <c r="BJ9" s="240"/>
      <c r="BK9" s="241">
        <f t="shared" si="0"/>
        <v>15</v>
      </c>
      <c r="BM9" s="208"/>
    </row>
    <row r="10" spans="1:66" s="3" customFormat="1" ht="15">
      <c r="A10" s="223" t="s">
        <v>374</v>
      </c>
      <c r="B10" s="223"/>
      <c r="J10" s="1358" t="str">
        <f>IF($O$9="","",'общие сведения'!M33)</f>
        <v/>
      </c>
      <c r="K10" s="1358"/>
      <c r="L10" s="1358"/>
      <c r="M10" s="1358"/>
      <c r="N10" s="1358"/>
      <c r="O10" s="1358"/>
      <c r="P10" s="1358"/>
      <c r="Q10" s="1358"/>
      <c r="R10" s="1358"/>
      <c r="S10" s="1358"/>
      <c r="T10" s="1358"/>
      <c r="U10" s="1358"/>
      <c r="V10" s="1358"/>
      <c r="W10" s="1358"/>
      <c r="X10" s="1358"/>
      <c r="Y10" s="1358"/>
      <c r="Z10" s="1358"/>
      <c r="AA10" s="1358"/>
      <c r="AB10" s="1358"/>
      <c r="AC10" s="1358"/>
      <c r="AD10" s="1358"/>
      <c r="AE10" s="1358"/>
      <c r="AF10" s="1358"/>
      <c r="AG10" s="1358"/>
      <c r="AH10" s="1358"/>
      <c r="AI10" s="1358"/>
      <c r="AJ10" s="1358"/>
      <c r="AK10" s="1358"/>
      <c r="AL10" s="1358"/>
      <c r="AM10" s="1358"/>
      <c r="AN10" s="1358"/>
      <c r="AO10" s="1358"/>
      <c r="AP10" s="1358"/>
      <c r="AQ10" s="1358"/>
      <c r="AR10" s="1358"/>
      <c r="AS10" s="1358"/>
      <c r="AT10" s="1358"/>
      <c r="AU10" s="1358"/>
      <c r="AV10" s="1358"/>
      <c r="AW10" s="1358"/>
      <c r="AX10" s="1358"/>
      <c r="AY10" s="1358"/>
      <c r="AZ10" s="1358"/>
      <c r="BA10" s="1358"/>
      <c r="BB10" s="1358"/>
      <c r="BC10" s="1358"/>
      <c r="BD10" s="1358"/>
      <c r="BE10" s="1358"/>
      <c r="BF10" s="237"/>
      <c r="BG10" s="240" t="str">
        <f>'общие сведения'!A129</f>
        <v>логопед</v>
      </c>
      <c r="BH10" s="240"/>
      <c r="BI10" s="240" t="str">
        <f>'общие сведения'!D129</f>
        <v>логопеда</v>
      </c>
      <c r="BJ10" s="240"/>
      <c r="BK10" s="241">
        <f t="shared" si="0"/>
        <v>8</v>
      </c>
      <c r="BM10" s="208"/>
      <c r="BN10" s="2"/>
    </row>
    <row r="11" spans="1:66" s="3" customFormat="1" ht="15" customHeight="1">
      <c r="D11" s="1359" t="str">
        <f>IF($O$9="","",'общие сведения'!M34)</f>
        <v/>
      </c>
      <c r="E11" s="1359"/>
      <c r="F11" s="1359"/>
      <c r="G11" s="1359"/>
      <c r="H11" s="1359"/>
      <c r="I11" s="1359"/>
      <c r="J11" s="1359"/>
      <c r="K11" s="1359"/>
      <c r="L11" s="1359"/>
      <c r="M11" s="1359"/>
      <c r="N11" s="1359"/>
      <c r="O11" s="1359"/>
      <c r="P11" s="1359"/>
      <c r="Q11" s="1359"/>
      <c r="R11" s="1359"/>
      <c r="S11" s="1359"/>
      <c r="T11" s="1359"/>
      <c r="U11" s="1359"/>
      <c r="V11" s="1359"/>
      <c r="W11" s="1359"/>
      <c r="X11" s="1359"/>
      <c r="Y11" s="1359"/>
      <c r="Z11" s="1359"/>
      <c r="AA11" s="1359"/>
      <c r="AB11" s="1359"/>
      <c r="AC11" s="1359"/>
      <c r="AD11" s="1359"/>
      <c r="AE11" s="1359"/>
      <c r="AF11" s="1359"/>
      <c r="AG11" s="1359"/>
      <c r="AH11" s="1359"/>
      <c r="AI11" s="1359"/>
      <c r="AJ11" s="1359"/>
      <c r="AK11" s="1359"/>
      <c r="AL11" s="1359"/>
      <c r="AM11" s="1359"/>
      <c r="AN11" s="1359"/>
      <c r="AO11" s="1359"/>
      <c r="AP11" s="1359"/>
      <c r="AQ11" s="1359"/>
      <c r="AR11" s="1359"/>
      <c r="AS11" s="1359"/>
      <c r="AT11" s="1359"/>
      <c r="AU11" s="1359"/>
      <c r="AV11" s="1359"/>
      <c r="AW11" s="1359"/>
      <c r="AX11" s="1359"/>
      <c r="AY11" s="1359"/>
      <c r="AZ11" s="1359"/>
      <c r="BA11" s="1359"/>
      <c r="BB11" s="1359"/>
      <c r="BC11" s="1359"/>
      <c r="BD11" s="1359"/>
      <c r="BE11" s="1359"/>
      <c r="BF11" s="237"/>
      <c r="BG11" s="240" t="str">
        <f>'общие сведения'!A130</f>
        <v>мастер производственного обучения</v>
      </c>
      <c r="BH11" s="240"/>
      <c r="BI11" s="240" t="str">
        <f>'общие сведения'!D130</f>
        <v>мастера п./о.</v>
      </c>
      <c r="BJ11" s="240"/>
      <c r="BK11" s="241">
        <f t="shared" si="0"/>
        <v>13</v>
      </c>
      <c r="BM11" s="208"/>
      <c r="BN11" s="2"/>
    </row>
    <row r="12" spans="1:66" s="3" customFormat="1" ht="15">
      <c r="D12" s="1360" t="str">
        <f>IF($O$9="","",'общие сведения'!M35)</f>
        <v/>
      </c>
      <c r="E12" s="1360"/>
      <c r="F12" s="1360"/>
      <c r="G12" s="1360"/>
      <c r="H12" s="1360"/>
      <c r="I12" s="1360"/>
      <c r="J12" s="1360"/>
      <c r="K12" s="1360"/>
      <c r="L12" s="1360"/>
      <c r="M12" s="1360"/>
      <c r="N12" s="1360"/>
      <c r="O12" s="1360"/>
      <c r="P12" s="1360"/>
      <c r="Q12" s="1360"/>
      <c r="R12" s="1360"/>
      <c r="S12" s="1360"/>
      <c r="T12" s="1360"/>
      <c r="U12" s="1360"/>
      <c r="V12" s="1360"/>
      <c r="W12" s="1360"/>
      <c r="X12" s="1360"/>
      <c r="Y12" s="1360"/>
      <c r="Z12" s="1360"/>
      <c r="AA12" s="1360"/>
      <c r="AB12" s="1360"/>
      <c r="AC12" s="1360"/>
      <c r="AD12" s="1360"/>
      <c r="AE12" s="1360"/>
      <c r="AF12" s="1360"/>
      <c r="AG12" s="1360"/>
      <c r="AH12" s="1360"/>
      <c r="AI12" s="1360"/>
      <c r="AJ12" s="1360"/>
      <c r="AK12" s="1360"/>
      <c r="AL12" s="1360"/>
      <c r="AM12" s="1360"/>
      <c r="AN12" s="1360"/>
      <c r="AO12" s="1360"/>
      <c r="AP12" s="1360"/>
      <c r="AQ12" s="1360"/>
      <c r="AR12" s="1360"/>
      <c r="AS12" s="1360"/>
      <c r="AT12" s="1360"/>
      <c r="AU12" s="1360"/>
      <c r="AV12" s="1360"/>
      <c r="AW12" s="1360"/>
      <c r="AX12" s="1360"/>
      <c r="AY12" s="1360"/>
      <c r="AZ12" s="1360"/>
      <c r="BA12" s="1360"/>
      <c r="BB12" s="1360"/>
      <c r="BC12" s="1360"/>
      <c r="BD12" s="1360"/>
      <c r="BE12" s="1360"/>
      <c r="BF12" s="237"/>
      <c r="BG12" s="240" t="str">
        <f>'общие сведения'!A131</f>
        <v>методист</v>
      </c>
      <c r="BH12" s="240"/>
      <c r="BI12" s="240" t="str">
        <f>'общие сведения'!D131</f>
        <v>методиста</v>
      </c>
      <c r="BJ12" s="240"/>
      <c r="BK12" s="241">
        <f t="shared" si="0"/>
        <v>9</v>
      </c>
      <c r="BM12" s="208"/>
      <c r="BN12" s="2"/>
    </row>
    <row r="13" spans="1:66" s="3" customFormat="1" ht="15">
      <c r="A13" s="223" t="s">
        <v>375</v>
      </c>
      <c r="B13" s="223"/>
      <c r="J13" s="1359" t="str">
        <f>IF(O9="","",'общие сведения'!C40)</f>
        <v/>
      </c>
      <c r="K13" s="1359"/>
      <c r="L13" s="1359"/>
      <c r="M13" s="1359"/>
      <c r="N13" s="1359"/>
      <c r="O13" s="1359"/>
      <c r="P13" s="1359"/>
      <c r="Q13" s="1359"/>
      <c r="R13" s="1359"/>
      <c r="S13" s="1359"/>
      <c r="T13" s="1359"/>
      <c r="U13" s="1359"/>
      <c r="V13" s="1359"/>
      <c r="W13" s="1359"/>
      <c r="X13" s="1359"/>
      <c r="Y13" s="1359"/>
      <c r="Z13" s="1359"/>
      <c r="AA13" s="1359"/>
      <c r="AB13" s="1359"/>
      <c r="AC13" s="1359"/>
      <c r="AD13" s="1359"/>
      <c r="AE13" s="1359"/>
      <c r="AF13" s="1359"/>
      <c r="AG13" s="1359"/>
      <c r="AH13" s="1359"/>
      <c r="AI13" s="1359"/>
      <c r="AJ13" s="1359"/>
      <c r="AK13" s="1359"/>
      <c r="AL13" s="1359"/>
      <c r="AM13" s="1359"/>
      <c r="AN13" s="1359"/>
      <c r="AO13" s="1359"/>
      <c r="AP13" s="1359"/>
      <c r="AQ13" s="1359"/>
      <c r="AR13" s="1359"/>
      <c r="AS13" s="1359"/>
      <c r="AT13" s="1359"/>
      <c r="AU13" s="1359"/>
      <c r="AV13" s="1359"/>
      <c r="AW13" s="1359"/>
      <c r="AX13" s="1359"/>
      <c r="AY13" s="1359"/>
      <c r="AZ13" s="1359"/>
      <c r="BA13" s="1359"/>
      <c r="BB13" s="1359"/>
      <c r="BC13" s="1359"/>
      <c r="BD13" s="1359"/>
      <c r="BE13" s="1359"/>
      <c r="BF13" s="237"/>
      <c r="BG13" s="240" t="str">
        <f>'общие сведения'!A132</f>
        <v>музыкальный руководитель</v>
      </c>
      <c r="BH13" s="240"/>
      <c r="BI13" s="240" t="str">
        <f>'общие сведения'!D132</f>
        <v>музыкального руководителя</v>
      </c>
      <c r="BJ13" s="240"/>
      <c r="BK13" s="241">
        <f t="shared" si="0"/>
        <v>25</v>
      </c>
      <c r="BM13" s="208"/>
      <c r="BN13" s="2"/>
    </row>
    <row r="14" spans="1:66" s="3" customFormat="1" ht="15">
      <c r="A14" s="223" t="s">
        <v>341</v>
      </c>
      <c r="B14" s="223"/>
      <c r="C14" s="223"/>
      <c r="Q14" s="1362" t="str">
        <f>IF(O9="","",IF('общие сведения'!D31="муниципальный район",'общие сведения'!G31,'общие сведения'!D31))</f>
        <v/>
      </c>
      <c r="R14" s="1362"/>
      <c r="S14" s="1362"/>
      <c r="T14" s="1362"/>
      <c r="U14" s="1362"/>
      <c r="V14" s="1362"/>
      <c r="W14" s="1362"/>
      <c r="X14" s="1362"/>
      <c r="Y14" s="1362"/>
      <c r="Z14" s="1362"/>
      <c r="AA14" s="1362"/>
      <c r="AB14" s="1362"/>
      <c r="AC14" s="1362"/>
      <c r="AD14" s="1362"/>
      <c r="AE14" s="1362"/>
      <c r="AF14" s="1362"/>
      <c r="AG14" s="1362"/>
      <c r="AH14" s="1362"/>
      <c r="AI14" s="1362"/>
      <c r="AJ14" s="1362"/>
      <c r="AK14" s="1360" t="str">
        <f>IF(O9="","",IF('общие сведения'!D31="муниципальный район",'общие сведения'!D31,'общие сведения'!G31))</f>
        <v/>
      </c>
      <c r="AL14" s="1360"/>
      <c r="AM14" s="1360"/>
      <c r="AN14" s="1360"/>
      <c r="AO14" s="1360"/>
      <c r="AP14" s="1360"/>
      <c r="AQ14" s="1360"/>
      <c r="AR14" s="1360"/>
      <c r="AS14" s="1360"/>
      <c r="AT14" s="1360"/>
      <c r="AU14" s="1360"/>
      <c r="AV14" s="1360"/>
      <c r="AW14" s="1360"/>
      <c r="AX14" s="1360"/>
      <c r="AY14" s="1360"/>
      <c r="AZ14" s="1360"/>
      <c r="BA14" s="1360"/>
      <c r="BB14" s="1360"/>
      <c r="BC14" s="1360"/>
      <c r="BD14" s="1360"/>
      <c r="BE14" s="1360"/>
      <c r="BF14" s="237"/>
      <c r="BG14" s="240" t="str">
        <f>'общие сведения'!A133</f>
        <v>педагог</v>
      </c>
      <c r="BH14" s="240"/>
      <c r="BI14" s="240" t="str">
        <f>'общие сведения'!D133</f>
        <v>педагога</v>
      </c>
      <c r="BJ14" s="240"/>
      <c r="BK14" s="241">
        <f t="shared" si="0"/>
        <v>8</v>
      </c>
    </row>
    <row r="15" spans="1:66" s="3" customFormat="1" ht="15">
      <c r="A15" s="223" t="s">
        <v>383</v>
      </c>
      <c r="B15" s="223"/>
      <c r="C15" s="223"/>
      <c r="Q15" s="1350" t="str">
        <f>IF(FIO="","",'общие сведения'!D49)</f>
        <v/>
      </c>
      <c r="R15" s="1350"/>
      <c r="S15" s="1350"/>
      <c r="T15" s="1350"/>
      <c r="U15" s="1351" t="str">
        <f>IF(O9="","",'общие сведения'!E49)</f>
        <v/>
      </c>
      <c r="V15" s="1351"/>
      <c r="W15" s="1351"/>
      <c r="X15" s="1351"/>
      <c r="Y15" s="1351"/>
      <c r="BF15" s="237"/>
      <c r="BG15" s="240" t="str">
        <f>'общие сведения'!A134</f>
        <v>педагог дополнительного образования</v>
      </c>
      <c r="BH15" s="240"/>
      <c r="BI15" s="240" t="str">
        <f>'общие сведения'!D134</f>
        <v>педагога доп. образования</v>
      </c>
      <c r="BJ15" s="240"/>
      <c r="BK15" s="241">
        <f t="shared" si="0"/>
        <v>25</v>
      </c>
    </row>
    <row r="16" spans="1:66" s="3" customFormat="1" ht="15">
      <c r="A16" s="223" t="s">
        <v>384</v>
      </c>
      <c r="B16" s="223"/>
      <c r="C16" s="223"/>
      <c r="X16" s="1352" t="str">
        <f>IF(O9&lt;&gt;"",'общие сведения'!D53,"")</f>
        <v/>
      </c>
      <c r="Y16" s="1352"/>
      <c r="Z16" s="1352"/>
      <c r="AA16" s="1352"/>
      <c r="AB16" s="1352"/>
      <c r="AC16" s="1352"/>
      <c r="AE16" s="223" t="s">
        <v>385</v>
      </c>
      <c r="AO16" s="1353" t="str">
        <f>IF(OR('общие сведения'!I53="",X16=""),"",'общие сведения'!I53)</f>
        <v/>
      </c>
      <c r="AP16" s="1353"/>
      <c r="AQ16" s="1353"/>
      <c r="AR16" s="1353"/>
      <c r="AS16" s="1353"/>
      <c r="AT16" s="1353"/>
      <c r="AU16" s="1353"/>
      <c r="AV16" s="1353"/>
      <c r="BE16" s="43"/>
      <c r="BF16" s="237"/>
      <c r="BG16" s="240" t="str">
        <f>'общие сведения'!A135</f>
        <v>педагог-организатор</v>
      </c>
      <c r="BH16" s="240"/>
      <c r="BI16" s="240" t="str">
        <f>'общие сведения'!D135</f>
        <v>педагога-организатора</v>
      </c>
      <c r="BJ16" s="240"/>
      <c r="BK16" s="241">
        <f t="shared" si="0"/>
        <v>21</v>
      </c>
    </row>
    <row r="17" spans="1:63" s="3" customFormat="1" ht="15">
      <c r="A17" s="223" t="s">
        <v>342</v>
      </c>
      <c r="B17" s="223"/>
      <c r="C17" s="223"/>
      <c r="X17" s="1352" t="str">
        <f>IF(O9&lt;&gt;"",'общие сведения'!D55,"")</f>
        <v/>
      </c>
      <c r="Y17" s="1352"/>
      <c r="Z17" s="1352"/>
      <c r="AA17" s="1352"/>
      <c r="AB17" s="1352"/>
      <c r="AC17" s="1352"/>
      <c r="BF17" s="237"/>
      <c r="BG17" s="240" t="str">
        <f>'общие сведения'!A136</f>
        <v>педагог-психолог</v>
      </c>
      <c r="BH17" s="240"/>
      <c r="BI17" s="240" t="str">
        <f>'общие сведения'!D136</f>
        <v>педагога-психолога</v>
      </c>
      <c r="BJ17" s="240"/>
      <c r="BK17" s="241">
        <f t="shared" si="0"/>
        <v>18</v>
      </c>
    </row>
    <row r="18" spans="1:63" s="3" customFormat="1" ht="9" customHeight="1">
      <c r="BF18" s="237"/>
      <c r="BG18" s="240" t="str">
        <f>'общие сведения'!A137</f>
        <v>преподаватель</v>
      </c>
      <c r="BH18" s="240"/>
      <c r="BI18" s="240" t="str">
        <f>'общие сведения'!D137</f>
        <v>преподавателя</v>
      </c>
      <c r="BJ18" s="240"/>
      <c r="BK18" s="241">
        <f t="shared" si="0"/>
        <v>13</v>
      </c>
    </row>
    <row r="19" spans="1:63" s="3" customFormat="1" ht="13.5" customHeight="1">
      <c r="A19" s="981" t="s">
        <v>45</v>
      </c>
      <c r="B19" s="981"/>
      <c r="C19" s="981"/>
      <c r="D19" s="981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1"/>
      <c r="P19" s="981"/>
      <c r="Q19" s="981"/>
      <c r="R19" s="981"/>
      <c r="S19" s="981"/>
      <c r="T19" s="981"/>
      <c r="U19" s="981"/>
      <c r="V19" s="981"/>
      <c r="W19" s="981"/>
      <c r="X19" s="981"/>
      <c r="Y19" s="981"/>
      <c r="Z19" s="981"/>
      <c r="AA19" s="981"/>
      <c r="AB19" s="981"/>
      <c r="AC19" s="981"/>
      <c r="AD19" s="981"/>
      <c r="AE19" s="981"/>
      <c r="AF19" s="981"/>
      <c r="AG19" s="981"/>
      <c r="AH19" s="981"/>
      <c r="AI19" s="981"/>
      <c r="AJ19" s="981"/>
      <c r="AK19" s="981"/>
      <c r="AL19" s="981"/>
      <c r="AM19" s="981"/>
      <c r="AN19" s="981"/>
      <c r="AO19" s="981"/>
      <c r="AP19" s="981"/>
      <c r="AQ19" s="981"/>
      <c r="AR19" s="981"/>
      <c r="AS19" s="981"/>
      <c r="AT19" s="981"/>
      <c r="AU19" s="981"/>
      <c r="AV19" s="981"/>
      <c r="AW19" s="981"/>
      <c r="AX19" s="981"/>
      <c r="AY19" s="981"/>
      <c r="AZ19" s="981"/>
      <c r="BA19" s="981"/>
      <c r="BB19" s="981"/>
      <c r="BC19" s="981"/>
      <c r="BD19" s="981"/>
      <c r="BE19" s="981"/>
      <c r="BF19" s="237"/>
      <c r="BG19" s="240" t="str">
        <f>'общие сведения'!A138</f>
        <v xml:space="preserve">преподаватель-организатор </v>
      </c>
      <c r="BH19" s="240"/>
      <c r="BI19" s="240" t="str">
        <f>'общие сведения'!D138</f>
        <v xml:space="preserve">преподавателя-организатора </v>
      </c>
      <c r="BJ19" s="240"/>
      <c r="BK19" s="241">
        <f t="shared" si="0"/>
        <v>27</v>
      </c>
    </row>
    <row r="20" spans="1:63" s="3" customFormat="1" ht="21" customHeight="1">
      <c r="A20" s="981"/>
      <c r="B20" s="981"/>
      <c r="C20" s="981"/>
      <c r="D20" s="981"/>
      <c r="E20" s="981"/>
      <c r="F20" s="981"/>
      <c r="G20" s="981"/>
      <c r="H20" s="981"/>
      <c r="I20" s="981"/>
      <c r="J20" s="981"/>
      <c r="K20" s="981"/>
      <c r="L20" s="981"/>
      <c r="M20" s="981"/>
      <c r="N20" s="981"/>
      <c r="O20" s="981"/>
      <c r="P20" s="981"/>
      <c r="Q20" s="981"/>
      <c r="R20" s="981"/>
      <c r="S20" s="981"/>
      <c r="T20" s="981"/>
      <c r="U20" s="981"/>
      <c r="V20" s="981"/>
      <c r="W20" s="981"/>
      <c r="X20" s="981"/>
      <c r="Y20" s="981"/>
      <c r="Z20" s="981"/>
      <c r="AA20" s="981"/>
      <c r="AB20" s="981"/>
      <c r="AC20" s="981"/>
      <c r="AD20" s="981"/>
      <c r="AE20" s="981"/>
      <c r="AF20" s="981"/>
      <c r="AG20" s="981"/>
      <c r="AH20" s="981"/>
      <c r="AI20" s="981"/>
      <c r="AJ20" s="981"/>
      <c r="AK20" s="981"/>
      <c r="AL20" s="981"/>
      <c r="AM20" s="981"/>
      <c r="AN20" s="981"/>
      <c r="AO20" s="981"/>
      <c r="AP20" s="981"/>
      <c r="AQ20" s="981"/>
      <c r="AR20" s="981"/>
      <c r="AS20" s="981"/>
      <c r="AT20" s="981"/>
      <c r="AU20" s="981"/>
      <c r="AV20" s="981"/>
      <c r="AW20" s="981"/>
      <c r="AX20" s="981"/>
      <c r="AY20" s="981"/>
      <c r="AZ20" s="981"/>
      <c r="BA20" s="981"/>
      <c r="BB20" s="981"/>
      <c r="BC20" s="981"/>
      <c r="BD20" s="981"/>
      <c r="BE20" s="981"/>
      <c r="BF20" s="237"/>
      <c r="BG20" s="240" t="str">
        <f>'общие сведения'!A139</f>
        <v>психолог</v>
      </c>
      <c r="BH20" s="240"/>
      <c r="BI20" s="240" t="str">
        <f>'общие сведения'!D139</f>
        <v>психолога</v>
      </c>
      <c r="BJ20" s="240"/>
      <c r="BK20" s="241">
        <f t="shared" si="0"/>
        <v>9</v>
      </c>
    </row>
    <row r="21" spans="1:63" s="3" customFormat="1" ht="13.5" customHeight="1">
      <c r="A21" s="1354" t="s">
        <v>43</v>
      </c>
      <c r="B21" s="1354"/>
      <c r="C21" s="1354"/>
      <c r="D21" s="1354"/>
      <c r="E21" s="1354"/>
      <c r="F21" s="1354"/>
      <c r="G21" s="1354"/>
      <c r="H21" s="1354"/>
      <c r="I21" s="1354"/>
      <c r="J21" s="1354"/>
      <c r="K21" s="1354"/>
      <c r="L21" s="1354"/>
      <c r="M21" s="1354"/>
      <c r="N21" s="1354"/>
      <c r="O21" s="1354"/>
      <c r="P21" s="1354"/>
      <c r="Q21" s="1354"/>
      <c r="R21" s="1354"/>
      <c r="S21" s="1354"/>
      <c r="T21" s="1354"/>
      <c r="U21" s="1354"/>
      <c r="V21" s="1354"/>
      <c r="W21" s="1354"/>
      <c r="X21" s="1354"/>
      <c r="Y21" s="1354"/>
      <c r="Z21" s="1354"/>
      <c r="AA21" s="1354"/>
      <c r="AB21" s="1354"/>
      <c r="AC21" s="1354"/>
      <c r="AD21" s="1354"/>
      <c r="AE21" s="1354"/>
      <c r="AF21" s="1354"/>
      <c r="AG21" s="1354"/>
      <c r="AH21" s="1354"/>
      <c r="AI21" s="1354"/>
      <c r="AJ21" s="1354"/>
      <c r="AK21" s="1354"/>
      <c r="AL21" s="1354"/>
      <c r="AM21" s="1354"/>
      <c r="AN21" s="1354"/>
      <c r="AO21" s="1354"/>
      <c r="AP21" s="1354"/>
      <c r="AQ21" s="1354"/>
      <c r="AR21" s="1354"/>
      <c r="AS21" s="1354"/>
      <c r="AT21" s="1354"/>
      <c r="AU21" s="1354"/>
      <c r="AV21" s="1354"/>
      <c r="AW21" s="1354"/>
      <c r="AX21" s="1354"/>
      <c r="AY21" s="1354"/>
      <c r="AZ21" s="1354"/>
      <c r="BA21" s="1354"/>
      <c r="BB21" s="1354"/>
      <c r="BC21" s="1354"/>
      <c r="BD21" s="1354"/>
      <c r="BE21" s="1354"/>
      <c r="BF21" s="237"/>
      <c r="BG21" s="240" t="str">
        <f>'общие сведения'!A140</f>
        <v>руководитель физ.воспитания</v>
      </c>
      <c r="BH21" s="240"/>
      <c r="BI21" s="240" t="str">
        <f>'общие сведения'!D140</f>
        <v>руководителя физ. воспитания</v>
      </c>
      <c r="BJ21" s="240"/>
      <c r="BK21" s="241">
        <f t="shared" si="0"/>
        <v>28</v>
      </c>
    </row>
    <row r="22" spans="1:63" s="3" customFormat="1">
      <c r="A22" s="1354"/>
      <c r="B22" s="1354"/>
      <c r="C22" s="1354"/>
      <c r="D22" s="1354"/>
      <c r="E22" s="1354"/>
      <c r="F22" s="1354"/>
      <c r="G22" s="1354"/>
      <c r="H22" s="1354"/>
      <c r="I22" s="1354"/>
      <c r="J22" s="1354"/>
      <c r="K22" s="1354"/>
      <c r="L22" s="1354"/>
      <c r="M22" s="1354"/>
      <c r="N22" s="1354"/>
      <c r="O22" s="1354"/>
      <c r="P22" s="1354"/>
      <c r="Q22" s="1354"/>
      <c r="R22" s="1354"/>
      <c r="S22" s="1354"/>
      <c r="T22" s="1354"/>
      <c r="U22" s="1354"/>
      <c r="V22" s="1354"/>
      <c r="W22" s="1354"/>
      <c r="X22" s="1354"/>
      <c r="Y22" s="1354"/>
      <c r="Z22" s="1354"/>
      <c r="AA22" s="1354"/>
      <c r="AB22" s="1354"/>
      <c r="AC22" s="1354"/>
      <c r="AD22" s="1354"/>
      <c r="AE22" s="1354"/>
      <c r="AF22" s="1354"/>
      <c r="AG22" s="1354"/>
      <c r="AH22" s="1354"/>
      <c r="AI22" s="1354"/>
      <c r="AJ22" s="1354"/>
      <c r="AK22" s="1354"/>
      <c r="AL22" s="1354"/>
      <c r="AM22" s="1354"/>
      <c r="AN22" s="1354"/>
      <c r="AO22" s="1354"/>
      <c r="AP22" s="1354"/>
      <c r="AQ22" s="1354"/>
      <c r="AR22" s="1354"/>
      <c r="AS22" s="1354"/>
      <c r="AT22" s="1354"/>
      <c r="AU22" s="1354"/>
      <c r="AV22" s="1354"/>
      <c r="AW22" s="1354"/>
      <c r="AX22" s="1354"/>
      <c r="AY22" s="1354"/>
      <c r="AZ22" s="1354"/>
      <c r="BA22" s="1354"/>
      <c r="BB22" s="1354"/>
      <c r="BC22" s="1354"/>
      <c r="BD22" s="1354"/>
      <c r="BE22" s="1354"/>
      <c r="BF22" s="237"/>
      <c r="BG22" s="240" t="str">
        <f>'общие сведения'!A141</f>
        <v>социальный педагог</v>
      </c>
      <c r="BH22" s="240"/>
      <c r="BI22" s="240" t="str">
        <f>'общие сведения'!D141</f>
        <v>социального педагога</v>
      </c>
      <c r="BJ22" s="240"/>
      <c r="BK22" s="241">
        <f t="shared" si="0"/>
        <v>20</v>
      </c>
    </row>
    <row r="23" spans="1:63" ht="10.5" customHeight="1">
      <c r="A23" s="1354"/>
      <c r="B23" s="1354"/>
      <c r="C23" s="1354"/>
      <c r="D23" s="1354"/>
      <c r="E23" s="1354"/>
      <c r="F23" s="1354"/>
      <c r="G23" s="1354"/>
      <c r="H23" s="1354"/>
      <c r="I23" s="1354"/>
      <c r="J23" s="1354"/>
      <c r="K23" s="1354"/>
      <c r="L23" s="1354"/>
      <c r="M23" s="1354"/>
      <c r="N23" s="1354"/>
      <c r="O23" s="1354"/>
      <c r="P23" s="1354"/>
      <c r="Q23" s="1354"/>
      <c r="R23" s="1354"/>
      <c r="S23" s="1354"/>
      <c r="T23" s="1354"/>
      <c r="U23" s="1354"/>
      <c r="V23" s="1354"/>
      <c r="W23" s="1354"/>
      <c r="X23" s="1354"/>
      <c r="Y23" s="1354"/>
      <c r="Z23" s="1354"/>
      <c r="AA23" s="1354"/>
      <c r="AB23" s="1354"/>
      <c r="AC23" s="1354"/>
      <c r="AD23" s="1354"/>
      <c r="AE23" s="1354"/>
      <c r="AF23" s="1354"/>
      <c r="AG23" s="1354"/>
      <c r="AH23" s="1354"/>
      <c r="AI23" s="1354"/>
      <c r="AJ23" s="1354"/>
      <c r="AK23" s="1354"/>
      <c r="AL23" s="1354"/>
      <c r="AM23" s="1354"/>
      <c r="AN23" s="1354"/>
      <c r="AO23" s="1354"/>
      <c r="AP23" s="1354"/>
      <c r="AQ23" s="1354"/>
      <c r="AR23" s="1354"/>
      <c r="AS23" s="1354"/>
      <c r="AT23" s="1354"/>
      <c r="AU23" s="1354"/>
      <c r="AV23" s="1354"/>
      <c r="AW23" s="1354"/>
      <c r="AX23" s="1354"/>
      <c r="AY23" s="1354"/>
      <c r="AZ23" s="1354"/>
      <c r="BA23" s="1354"/>
      <c r="BB23" s="1354"/>
      <c r="BC23" s="1354"/>
      <c r="BD23" s="1354"/>
      <c r="BE23" s="1354"/>
      <c r="BF23" s="237"/>
      <c r="BG23" s="240" t="str">
        <f>'общие сведения'!A142</f>
        <v>старший воспитатель</v>
      </c>
      <c r="BH23" s="240"/>
      <c r="BI23" s="240" t="str">
        <f>'общие сведения'!D142</f>
        <v>старшего воспитателя</v>
      </c>
      <c r="BJ23" s="240"/>
      <c r="BK23" s="241">
        <f t="shared" si="0"/>
        <v>20</v>
      </c>
    </row>
    <row r="24" spans="1:63" s="290" customFormat="1" ht="15">
      <c r="A24" s="1275" t="s">
        <v>344</v>
      </c>
      <c r="B24" s="1275"/>
      <c r="C24" s="1275"/>
      <c r="D24" s="1275" t="s">
        <v>46</v>
      </c>
      <c r="E24" s="1275"/>
      <c r="F24" s="1275"/>
      <c r="G24" s="1275"/>
      <c r="H24" s="1275"/>
      <c r="I24" s="1275"/>
      <c r="J24" s="1275"/>
      <c r="K24" s="1275"/>
      <c r="L24" s="1275"/>
      <c r="M24" s="1275"/>
      <c r="N24" s="1275"/>
      <c r="O24" s="1275"/>
      <c r="P24" s="1275"/>
      <c r="Q24" s="1275"/>
      <c r="R24" s="1275"/>
      <c r="S24" s="1275"/>
      <c r="T24" s="1275"/>
      <c r="U24" s="1275"/>
      <c r="V24" s="1275"/>
      <c r="W24" s="1275"/>
      <c r="X24" s="1275"/>
      <c r="Y24" s="1275"/>
      <c r="Z24" s="1275"/>
      <c r="AA24" s="1275"/>
      <c r="AB24" s="1275"/>
      <c r="AC24" s="1275"/>
      <c r="AD24" s="1275"/>
      <c r="AE24" s="1275"/>
      <c r="AF24" s="1275"/>
      <c r="AG24" s="1275"/>
      <c r="AH24" s="1275"/>
      <c r="AI24" s="1275"/>
      <c r="AJ24" s="1275"/>
      <c r="AK24" s="1275"/>
      <c r="AL24" s="1275"/>
      <c r="AM24" s="1275"/>
      <c r="AN24" s="1275"/>
      <c r="AO24" s="1275"/>
      <c r="AP24" s="1275"/>
      <c r="AQ24" s="1275"/>
      <c r="AR24" s="1275"/>
      <c r="AS24" s="1275"/>
      <c r="AT24" s="1275"/>
      <c r="AU24" s="1275"/>
      <c r="AV24" s="1275"/>
      <c r="AW24" s="1275"/>
      <c r="AX24" s="1275"/>
      <c r="AY24" s="1275"/>
      <c r="AZ24" s="1275"/>
      <c r="BA24" s="1275"/>
      <c r="BB24" s="1275"/>
      <c r="BC24" s="1275"/>
      <c r="BD24" s="1275"/>
      <c r="BE24" s="1275"/>
      <c r="BF24" s="237"/>
      <c r="BG24" s="240" t="str">
        <f>'общие сведения'!A143</f>
        <v>тренер</v>
      </c>
      <c r="BH24" s="240"/>
      <c r="BI24" s="240" t="str">
        <f>'общие сведения'!D143</f>
        <v>тренера</v>
      </c>
      <c r="BJ24" s="240"/>
      <c r="BK24" s="241">
        <f t="shared" si="0"/>
        <v>7</v>
      </c>
    </row>
    <row r="25" spans="1:63" ht="13.5">
      <c r="A25" s="239"/>
      <c r="B25" s="291" t="s">
        <v>47</v>
      </c>
      <c r="C25" s="290"/>
      <c r="D25" s="291"/>
      <c r="E25" s="291"/>
      <c r="F25" s="291"/>
      <c r="G25" s="291"/>
      <c r="H25" s="291"/>
      <c r="I25" s="291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7"/>
      <c r="BG25" s="240" t="str">
        <f>'общие сведения'!A144</f>
        <v>тренер-преподаватель</v>
      </c>
      <c r="BH25" s="240"/>
      <c r="BI25" s="240" t="str">
        <f>'общие сведения'!D144</f>
        <v>тренера-преподавателя</v>
      </c>
      <c r="BJ25" s="240"/>
      <c r="BK25" s="241">
        <f t="shared" si="0"/>
        <v>21</v>
      </c>
    </row>
    <row r="26" spans="1:63" ht="12.75" customHeight="1">
      <c r="A26" s="290"/>
      <c r="B26" s="292" t="s">
        <v>363</v>
      </c>
      <c r="C26" s="1014" t="s">
        <v>551</v>
      </c>
      <c r="D26" s="1014"/>
      <c r="E26" s="1014"/>
      <c r="F26" s="1014"/>
      <c r="G26" s="1014"/>
      <c r="H26" s="1014"/>
      <c r="I26" s="1014"/>
      <c r="J26" s="1014"/>
      <c r="K26" s="1014"/>
      <c r="L26" s="1014"/>
      <c r="M26" s="1014"/>
      <c r="N26" s="1014"/>
      <c r="O26" s="1014"/>
      <c r="P26" s="1014"/>
      <c r="Q26" s="1014"/>
      <c r="R26" s="1014"/>
      <c r="S26" s="1014"/>
      <c r="T26" s="1014"/>
      <c r="U26" s="1014"/>
      <c r="V26" s="1014"/>
      <c r="W26" s="1014"/>
      <c r="X26" s="1014"/>
      <c r="Y26" s="1014"/>
      <c r="Z26" s="1014"/>
      <c r="AA26" s="1014"/>
      <c r="AB26" s="1014"/>
      <c r="AC26" s="1014"/>
      <c r="AD26" s="1014"/>
      <c r="AE26" s="1014"/>
      <c r="AF26" s="1014"/>
      <c r="AG26" s="1014"/>
      <c r="AH26" s="1014"/>
      <c r="AI26" s="1014"/>
      <c r="AJ26" s="1014"/>
      <c r="AK26" s="1014"/>
      <c r="AL26" s="1014"/>
      <c r="AM26" s="1014"/>
      <c r="AN26" s="1014"/>
      <c r="AO26" s="1014"/>
      <c r="AP26" s="1014"/>
      <c r="AQ26" s="1014"/>
      <c r="AR26" s="1014"/>
      <c r="AS26" s="1014"/>
      <c r="AT26" s="1014"/>
      <c r="AU26" s="1014"/>
      <c r="AV26" s="1014"/>
      <c r="AW26" s="1014"/>
      <c r="AX26" s="1014"/>
      <c r="AY26" s="1014"/>
      <c r="AZ26" s="1014"/>
      <c r="BA26" s="1014"/>
      <c r="BB26" s="1014"/>
      <c r="BC26" s="1014"/>
      <c r="BD26" s="1014"/>
      <c r="BE26" s="1014"/>
      <c r="BF26" s="237"/>
      <c r="BG26" s="240" t="str">
        <f>'общие сведения'!A145</f>
        <v>учитель</v>
      </c>
      <c r="BH26" s="240"/>
      <c r="BI26" s="240" t="str">
        <f>'общие сведения'!D145</f>
        <v>учителя</v>
      </c>
      <c r="BJ26" s="240"/>
      <c r="BK26" s="241">
        <f t="shared" si="0"/>
        <v>7</v>
      </c>
    </row>
    <row r="27" spans="1:63" ht="12.75" customHeight="1">
      <c r="A27" s="292"/>
      <c r="B27" s="292"/>
      <c r="C27" s="1014"/>
      <c r="D27" s="1014"/>
      <c r="E27" s="1014"/>
      <c r="F27" s="1014"/>
      <c r="G27" s="1014"/>
      <c r="H27" s="1014"/>
      <c r="I27" s="1014"/>
      <c r="J27" s="1014"/>
      <c r="K27" s="1014"/>
      <c r="L27" s="1014"/>
      <c r="M27" s="1014"/>
      <c r="N27" s="1014"/>
      <c r="O27" s="1014"/>
      <c r="P27" s="1014"/>
      <c r="Q27" s="1014"/>
      <c r="R27" s="1014"/>
      <c r="S27" s="1014"/>
      <c r="T27" s="1014"/>
      <c r="U27" s="1014"/>
      <c r="V27" s="1014"/>
      <c r="W27" s="1014"/>
      <c r="X27" s="1014"/>
      <c r="Y27" s="1014"/>
      <c r="Z27" s="1014"/>
      <c r="AA27" s="1014"/>
      <c r="AB27" s="1014"/>
      <c r="AC27" s="1014"/>
      <c r="AD27" s="1014"/>
      <c r="AE27" s="1014"/>
      <c r="AF27" s="1014"/>
      <c r="AG27" s="1014"/>
      <c r="AH27" s="1014"/>
      <c r="AI27" s="1014"/>
      <c r="AJ27" s="1014"/>
      <c r="AK27" s="1014"/>
      <c r="AL27" s="1014"/>
      <c r="AM27" s="1014"/>
      <c r="AN27" s="1014"/>
      <c r="AO27" s="1014"/>
      <c r="AP27" s="1014"/>
      <c r="AQ27" s="1014"/>
      <c r="AR27" s="1014"/>
      <c r="AS27" s="1014"/>
      <c r="AT27" s="1014"/>
      <c r="AU27" s="1014"/>
      <c r="AV27" s="1014"/>
      <c r="AW27" s="1014"/>
      <c r="AX27" s="1014"/>
      <c r="AY27" s="1014"/>
      <c r="AZ27" s="1014"/>
      <c r="BA27" s="1014"/>
      <c r="BB27" s="1014"/>
      <c r="BC27" s="1014"/>
      <c r="BD27" s="1014"/>
      <c r="BE27" s="1014"/>
      <c r="BF27" s="237"/>
      <c r="BG27" s="240" t="str">
        <f>'общие сведения'!A146</f>
        <v>учитель-дефектолог</v>
      </c>
      <c r="BH27" s="240"/>
      <c r="BI27" s="240" t="str">
        <f>'общие сведения'!D146</f>
        <v>учителя-дефектолога</v>
      </c>
      <c r="BJ27" s="240"/>
      <c r="BK27" s="241">
        <f t="shared" si="0"/>
        <v>19</v>
      </c>
    </row>
    <row r="28" spans="1:63" ht="12.75" customHeight="1">
      <c r="A28" s="292"/>
      <c r="B28" s="292"/>
      <c r="C28" s="1014"/>
      <c r="D28" s="1014"/>
      <c r="E28" s="1014"/>
      <c r="F28" s="1014"/>
      <c r="G28" s="1014"/>
      <c r="H28" s="1014"/>
      <c r="I28" s="1014"/>
      <c r="J28" s="1014"/>
      <c r="K28" s="1014"/>
      <c r="L28" s="1014"/>
      <c r="M28" s="1014"/>
      <c r="N28" s="1014"/>
      <c r="O28" s="1014"/>
      <c r="P28" s="1014"/>
      <c r="Q28" s="1014"/>
      <c r="R28" s="1014"/>
      <c r="S28" s="1014"/>
      <c r="T28" s="1014"/>
      <c r="U28" s="1014"/>
      <c r="V28" s="1014"/>
      <c r="W28" s="1014"/>
      <c r="X28" s="1014"/>
      <c r="Y28" s="1014"/>
      <c r="Z28" s="1014"/>
      <c r="AA28" s="1014"/>
      <c r="AB28" s="1014"/>
      <c r="AC28" s="1014"/>
      <c r="AD28" s="1014"/>
      <c r="AE28" s="1014"/>
      <c r="AF28" s="1014"/>
      <c r="AG28" s="1014"/>
      <c r="AH28" s="1014"/>
      <c r="AI28" s="1014"/>
      <c r="AJ28" s="1014"/>
      <c r="AK28" s="1014"/>
      <c r="AL28" s="1014"/>
      <c r="AM28" s="1014"/>
      <c r="AN28" s="1014"/>
      <c r="AO28" s="1014"/>
      <c r="AP28" s="1014"/>
      <c r="AQ28" s="1014"/>
      <c r="AR28" s="1014"/>
      <c r="AS28" s="1014"/>
      <c r="AT28" s="1014"/>
      <c r="AU28" s="1014"/>
      <c r="AV28" s="1014"/>
      <c r="AW28" s="1014"/>
      <c r="AX28" s="1014"/>
      <c r="AY28" s="1014"/>
      <c r="AZ28" s="1014"/>
      <c r="BA28" s="1014"/>
      <c r="BB28" s="1014"/>
      <c r="BC28" s="1014"/>
      <c r="BD28" s="1014"/>
      <c r="BE28" s="1014"/>
      <c r="BF28" s="237"/>
      <c r="BG28" s="240" t="str">
        <f>'общие сведения'!A147</f>
        <v>учитель-логопед</v>
      </c>
      <c r="BH28" s="240"/>
      <c r="BI28" s="240" t="str">
        <f>'общие сведения'!D147</f>
        <v>учителя-логопеда</v>
      </c>
      <c r="BJ28" s="240"/>
      <c r="BK28" s="241">
        <f t="shared" si="0"/>
        <v>16</v>
      </c>
    </row>
    <row r="29" spans="1:63" ht="18" customHeight="1">
      <c r="A29" s="292"/>
      <c r="B29" s="292"/>
      <c r="C29" s="1014"/>
      <c r="D29" s="1014"/>
      <c r="E29" s="1014"/>
      <c r="F29" s="1014"/>
      <c r="G29" s="1014"/>
      <c r="H29" s="1014"/>
      <c r="I29" s="1014"/>
      <c r="J29" s="1014"/>
      <c r="K29" s="1014"/>
      <c r="L29" s="1014"/>
      <c r="M29" s="1014"/>
      <c r="N29" s="1014"/>
      <c r="O29" s="1014"/>
      <c r="P29" s="1014"/>
      <c r="Q29" s="1014"/>
      <c r="R29" s="1014"/>
      <c r="S29" s="1014"/>
      <c r="T29" s="1014"/>
      <c r="U29" s="1014"/>
      <c r="V29" s="1014"/>
      <c r="W29" s="1014"/>
      <c r="X29" s="1014"/>
      <c r="Y29" s="1014"/>
      <c r="Z29" s="1014"/>
      <c r="AA29" s="1014"/>
      <c r="AB29" s="1014"/>
      <c r="AC29" s="1014"/>
      <c r="AD29" s="1014"/>
      <c r="AE29" s="1014"/>
      <c r="AF29" s="1014"/>
      <c r="AG29" s="1014"/>
      <c r="AH29" s="1014"/>
      <c r="AI29" s="1014"/>
      <c r="AJ29" s="1014"/>
      <c r="AK29" s="1014"/>
      <c r="AL29" s="1014"/>
      <c r="AM29" s="1014"/>
      <c r="AN29" s="1014"/>
      <c r="AO29" s="1014"/>
      <c r="AP29" s="1014"/>
      <c r="AQ29" s="1014"/>
      <c r="AR29" s="1014"/>
      <c r="AS29" s="1014"/>
      <c r="AT29" s="1014"/>
      <c r="AU29" s="1014"/>
      <c r="AV29" s="1014"/>
      <c r="AW29" s="1014"/>
      <c r="AX29" s="1014"/>
      <c r="AY29" s="1014"/>
      <c r="AZ29" s="1014"/>
      <c r="BA29" s="1014"/>
      <c r="BB29" s="1014"/>
      <c r="BC29" s="1014"/>
      <c r="BD29" s="1014"/>
      <c r="BE29" s="1014"/>
      <c r="BF29" s="237"/>
      <c r="BG29" s="240">
        <f>'общие сведения'!A148</f>
        <v>0</v>
      </c>
      <c r="BH29" s="240"/>
      <c r="BI29" s="240">
        <f>'общие сведения'!D148</f>
        <v>0</v>
      </c>
      <c r="BJ29" s="240"/>
      <c r="BK29" s="241">
        <f t="shared" si="0"/>
        <v>1</v>
      </c>
    </row>
    <row r="30" spans="1:63" ht="12.75" customHeight="1">
      <c r="A30" s="290"/>
      <c r="B30" s="292" t="s">
        <v>363</v>
      </c>
      <c r="C30" s="938" t="s">
        <v>552</v>
      </c>
      <c r="D30" s="938"/>
      <c r="E30" s="938"/>
      <c r="F30" s="938"/>
      <c r="G30" s="938"/>
      <c r="H30" s="938"/>
      <c r="I30" s="938"/>
      <c r="J30" s="938"/>
      <c r="K30" s="938"/>
      <c r="L30" s="938"/>
      <c r="M30" s="938"/>
      <c r="N30" s="938"/>
      <c r="O30" s="938"/>
      <c r="P30" s="938"/>
      <c r="Q30" s="938"/>
      <c r="R30" s="938"/>
      <c r="S30" s="938"/>
      <c r="T30" s="938"/>
      <c r="U30" s="938"/>
      <c r="V30" s="938"/>
      <c r="W30" s="938"/>
      <c r="X30" s="938"/>
      <c r="Y30" s="938"/>
      <c r="Z30" s="938"/>
      <c r="AA30" s="938"/>
      <c r="AB30" s="938"/>
      <c r="AC30" s="938"/>
      <c r="AD30" s="938"/>
      <c r="AE30" s="938"/>
      <c r="AF30" s="938"/>
      <c r="AG30" s="938"/>
      <c r="AH30" s="938"/>
      <c r="AI30" s="938"/>
      <c r="AJ30" s="938"/>
      <c r="AK30" s="938"/>
      <c r="AL30" s="938"/>
      <c r="AM30" s="938"/>
      <c r="AN30" s="938"/>
      <c r="AO30" s="938"/>
      <c r="AP30" s="938"/>
      <c r="AQ30" s="938"/>
      <c r="AR30" s="938"/>
      <c r="AS30" s="938"/>
      <c r="AT30" s="938"/>
      <c r="AU30" s="938"/>
      <c r="AV30" s="938"/>
      <c r="AW30" s="938"/>
      <c r="AX30" s="938"/>
      <c r="AY30" s="938"/>
      <c r="AZ30" s="938"/>
      <c r="BA30" s="938"/>
      <c r="BB30" s="938"/>
      <c r="BC30" s="938"/>
      <c r="BD30" s="938"/>
      <c r="BE30" s="938"/>
      <c r="BF30" s="237"/>
      <c r="BG30" s="240">
        <f>'общие сведения'!A149</f>
        <v>0</v>
      </c>
      <c r="BH30" s="240"/>
      <c r="BI30" s="240">
        <f>'общие сведения'!D149</f>
        <v>0</v>
      </c>
      <c r="BJ30" s="240"/>
      <c r="BK30" s="241">
        <f t="shared" si="0"/>
        <v>1</v>
      </c>
    </row>
    <row r="31" spans="1:63" ht="12.75" customHeight="1">
      <c r="A31" s="292"/>
      <c r="B31" s="292"/>
      <c r="C31" s="938"/>
      <c r="D31" s="938"/>
      <c r="E31" s="938"/>
      <c r="F31" s="938"/>
      <c r="G31" s="938"/>
      <c r="H31" s="938"/>
      <c r="I31" s="938"/>
      <c r="J31" s="938"/>
      <c r="K31" s="938"/>
      <c r="L31" s="938"/>
      <c r="M31" s="938"/>
      <c r="N31" s="938"/>
      <c r="O31" s="938"/>
      <c r="P31" s="938"/>
      <c r="Q31" s="938"/>
      <c r="R31" s="938"/>
      <c r="S31" s="938"/>
      <c r="T31" s="938"/>
      <c r="U31" s="938"/>
      <c r="V31" s="938"/>
      <c r="W31" s="938"/>
      <c r="X31" s="938"/>
      <c r="Y31" s="938"/>
      <c r="Z31" s="938"/>
      <c r="AA31" s="938"/>
      <c r="AB31" s="938"/>
      <c r="AC31" s="938"/>
      <c r="AD31" s="938"/>
      <c r="AE31" s="938"/>
      <c r="AF31" s="938"/>
      <c r="AG31" s="938"/>
      <c r="AH31" s="938"/>
      <c r="AI31" s="938"/>
      <c r="AJ31" s="938"/>
      <c r="AK31" s="938"/>
      <c r="AL31" s="938"/>
      <c r="AM31" s="938"/>
      <c r="AN31" s="938"/>
      <c r="AO31" s="938"/>
      <c r="AP31" s="938"/>
      <c r="AQ31" s="938"/>
      <c r="AR31" s="938"/>
      <c r="AS31" s="938"/>
      <c r="AT31" s="938"/>
      <c r="AU31" s="938"/>
      <c r="AV31" s="938"/>
      <c r="AW31" s="938"/>
      <c r="AX31" s="938"/>
      <c r="AY31" s="938"/>
      <c r="AZ31" s="938"/>
      <c r="BA31" s="938"/>
      <c r="BB31" s="938"/>
      <c r="BC31" s="938"/>
      <c r="BD31" s="938"/>
      <c r="BE31" s="938"/>
      <c r="BF31" s="237"/>
      <c r="BG31" s="240">
        <f>'общие сведения'!A150</f>
        <v>0</v>
      </c>
      <c r="BH31" s="240"/>
      <c r="BI31" s="240">
        <f>'общие сведения'!D150</f>
        <v>0</v>
      </c>
      <c r="BJ31" s="240"/>
      <c r="BK31" s="241">
        <f t="shared" si="0"/>
        <v>1</v>
      </c>
    </row>
    <row r="32" spans="1:63" ht="12.75" customHeight="1">
      <c r="A32" s="292"/>
      <c r="B32" s="292"/>
      <c r="C32" s="938"/>
      <c r="D32" s="938"/>
      <c r="E32" s="938"/>
      <c r="F32" s="938"/>
      <c r="G32" s="938"/>
      <c r="H32" s="938"/>
      <c r="I32" s="938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8"/>
      <c r="AA32" s="938"/>
      <c r="AB32" s="938"/>
      <c r="AC32" s="938"/>
      <c r="AD32" s="938"/>
      <c r="AE32" s="938"/>
      <c r="AF32" s="938"/>
      <c r="AG32" s="938"/>
      <c r="AH32" s="938"/>
      <c r="AI32" s="938"/>
      <c r="AJ32" s="938"/>
      <c r="AK32" s="938"/>
      <c r="AL32" s="938"/>
      <c r="AM32" s="938"/>
      <c r="AN32" s="938"/>
      <c r="AO32" s="938"/>
      <c r="AP32" s="938"/>
      <c r="AQ32" s="938"/>
      <c r="AR32" s="938"/>
      <c r="AS32" s="938"/>
      <c r="AT32" s="938"/>
      <c r="AU32" s="938"/>
      <c r="AV32" s="938"/>
      <c r="AW32" s="938"/>
      <c r="AX32" s="938"/>
      <c r="AY32" s="938"/>
      <c r="AZ32" s="938"/>
      <c r="BA32" s="938"/>
      <c r="BB32" s="938"/>
      <c r="BC32" s="938"/>
      <c r="BD32" s="938"/>
      <c r="BE32" s="938"/>
      <c r="BF32" s="237"/>
      <c r="BG32" s="242" t="str">
        <f>IF(OR('общие сведения'!L36=""),"Ошибка !",VLOOKUP('общие сведения'!L36,BG1:BJ31,3))</f>
        <v>социального педагога</v>
      </c>
      <c r="BH32" s="243"/>
      <c r="BI32" s="244">
        <f>LEN(BG32)</f>
        <v>20</v>
      </c>
      <c r="BJ32" s="245"/>
      <c r="BK32" s="241"/>
    </row>
    <row r="33" spans="1:63" ht="17.25" customHeight="1">
      <c r="A33" s="292"/>
      <c r="B33" s="292"/>
      <c r="C33" s="938"/>
      <c r="D33" s="938"/>
      <c r="E33" s="938"/>
      <c r="F33" s="938"/>
      <c r="G33" s="938"/>
      <c r="H33" s="938"/>
      <c r="I33" s="938"/>
      <c r="J33" s="938"/>
      <c r="K33" s="938"/>
      <c r="L33" s="938"/>
      <c r="M33" s="938"/>
      <c r="N33" s="938"/>
      <c r="O33" s="938"/>
      <c r="P33" s="938"/>
      <c r="Q33" s="938"/>
      <c r="R33" s="938"/>
      <c r="S33" s="938"/>
      <c r="T33" s="938"/>
      <c r="U33" s="938"/>
      <c r="V33" s="938"/>
      <c r="W33" s="938"/>
      <c r="X33" s="938"/>
      <c r="Y33" s="938"/>
      <c r="Z33" s="938"/>
      <c r="AA33" s="938"/>
      <c r="AB33" s="938"/>
      <c r="AC33" s="938"/>
      <c r="AD33" s="938"/>
      <c r="AE33" s="938"/>
      <c r="AF33" s="938"/>
      <c r="AG33" s="938"/>
      <c r="AH33" s="938"/>
      <c r="AI33" s="938"/>
      <c r="AJ33" s="938"/>
      <c r="AK33" s="938"/>
      <c r="AL33" s="938"/>
      <c r="AM33" s="938"/>
      <c r="AN33" s="938"/>
      <c r="AO33" s="938"/>
      <c r="AP33" s="938"/>
      <c r="AQ33" s="938"/>
      <c r="AR33" s="938"/>
      <c r="AS33" s="938"/>
      <c r="AT33" s="938"/>
      <c r="AU33" s="938"/>
      <c r="AV33" s="938"/>
      <c r="AW33" s="938"/>
      <c r="AX33" s="938"/>
      <c r="AY33" s="938"/>
      <c r="AZ33" s="938"/>
      <c r="BA33" s="938"/>
      <c r="BB33" s="938"/>
      <c r="BC33" s="938"/>
      <c r="BD33" s="938"/>
      <c r="BE33" s="938"/>
      <c r="BF33" s="237"/>
      <c r="BG33" s="246">
        <f>IF(ISERR(FIND(LEFT(BG32,5),J13)),0,1)</f>
        <v>0</v>
      </c>
      <c r="BH33" s="1349"/>
      <c r="BI33" s="1349"/>
      <c r="BJ33" s="247"/>
      <c r="BK33" s="241"/>
    </row>
    <row r="34" spans="1:63" ht="4.5" customHeight="1">
      <c r="A34" s="820"/>
      <c r="B34" s="820"/>
      <c r="C34" s="820"/>
      <c r="D34" s="228"/>
      <c r="E34" s="22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236"/>
      <c r="Z34" s="236"/>
      <c r="AA34" s="236"/>
      <c r="AB34" s="167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237"/>
    </row>
    <row r="35" spans="1:63" ht="12.75" customHeight="1">
      <c r="A35" s="816" t="s">
        <v>379</v>
      </c>
      <c r="B35" s="817"/>
      <c r="C35" s="818"/>
      <c r="D35" s="825" t="s">
        <v>349</v>
      </c>
      <c r="E35" s="826"/>
      <c r="F35" s="826"/>
      <c r="G35" s="826"/>
      <c r="H35" s="826"/>
      <c r="I35" s="826"/>
      <c r="J35" s="826"/>
      <c r="K35" s="826"/>
      <c r="L35" s="826"/>
      <c r="M35" s="826"/>
      <c r="N35" s="826"/>
      <c r="O35" s="826"/>
      <c r="P35" s="826"/>
      <c r="Q35" s="826"/>
      <c r="R35" s="826"/>
      <c r="S35" s="826"/>
      <c r="T35" s="826"/>
      <c r="U35" s="826"/>
      <c r="V35" s="826"/>
      <c r="W35" s="826"/>
      <c r="X35" s="831" t="s">
        <v>361</v>
      </c>
      <c r="Y35" s="831"/>
      <c r="Z35" s="831"/>
      <c r="AA35" s="831"/>
      <c r="AB35" s="831"/>
      <c r="AC35" s="831"/>
      <c r="AD35" s="831"/>
      <c r="AE35" s="831"/>
      <c r="AF35" s="831"/>
      <c r="AG35" s="831"/>
      <c r="AH35" s="833" t="s">
        <v>527</v>
      </c>
      <c r="AI35" s="834"/>
      <c r="AJ35" s="834"/>
      <c r="AK35" s="834"/>
      <c r="AL35" s="834"/>
      <c r="AM35" s="834"/>
      <c r="AN35" s="834"/>
      <c r="AO35" s="834"/>
      <c r="AP35" s="834"/>
      <c r="AQ35" s="834"/>
      <c r="AR35" s="834"/>
      <c r="AS35" s="834"/>
      <c r="AT35" s="834"/>
      <c r="AU35" s="834"/>
      <c r="AV35" s="834"/>
      <c r="AW35" s="834"/>
      <c r="AX35" s="834"/>
      <c r="AY35" s="834"/>
      <c r="AZ35" s="834"/>
      <c r="BA35" s="834"/>
      <c r="BB35" s="834"/>
      <c r="BC35" s="834"/>
      <c r="BD35" s="834"/>
      <c r="BE35" s="835"/>
      <c r="BF35" s="237"/>
      <c r="BH35" s="39" t="s">
        <v>381</v>
      </c>
      <c r="BI35" s="30"/>
    </row>
    <row r="36" spans="1:63" ht="12.75" customHeight="1">
      <c r="A36" s="819"/>
      <c r="B36" s="820"/>
      <c r="C36" s="821"/>
      <c r="D36" s="827"/>
      <c r="E36" s="828"/>
      <c r="F36" s="828"/>
      <c r="G36" s="828"/>
      <c r="H36" s="828"/>
      <c r="I36" s="828"/>
      <c r="J36" s="828"/>
      <c r="K36" s="828"/>
      <c r="L36" s="828"/>
      <c r="M36" s="828"/>
      <c r="N36" s="828"/>
      <c r="O36" s="828"/>
      <c r="P36" s="828"/>
      <c r="Q36" s="828"/>
      <c r="R36" s="828"/>
      <c r="S36" s="828"/>
      <c r="T36" s="828"/>
      <c r="U36" s="828"/>
      <c r="V36" s="828"/>
      <c r="W36" s="828"/>
      <c r="X36" s="831"/>
      <c r="Y36" s="831"/>
      <c r="Z36" s="831"/>
      <c r="AA36" s="831"/>
      <c r="AB36" s="831"/>
      <c r="AC36" s="831"/>
      <c r="AD36" s="831"/>
      <c r="AE36" s="831"/>
      <c r="AF36" s="831"/>
      <c r="AG36" s="831"/>
      <c r="AH36" s="836" t="s">
        <v>506</v>
      </c>
      <c r="AI36" s="837"/>
      <c r="AJ36" s="837"/>
      <c r="AK36" s="837"/>
      <c r="AL36" s="837"/>
      <c r="AM36" s="837"/>
      <c r="AN36" s="837"/>
      <c r="AO36" s="837"/>
      <c r="AP36" s="837"/>
      <c r="AQ36" s="837"/>
      <c r="AR36" s="837"/>
      <c r="AS36" s="837"/>
      <c r="AT36" s="837"/>
      <c r="AU36" s="837"/>
      <c r="AV36" s="837"/>
      <c r="AW36" s="837"/>
      <c r="AX36" s="837"/>
      <c r="AY36" s="837"/>
      <c r="AZ36" s="837"/>
      <c r="BA36" s="837"/>
      <c r="BB36" s="837"/>
      <c r="BC36" s="837"/>
      <c r="BD36" s="837"/>
      <c r="BE36" s="838"/>
      <c r="BF36" s="237"/>
      <c r="BG36" s="250" t="s">
        <v>92</v>
      </c>
      <c r="BH36" s="31"/>
      <c r="BI36" s="31" t="s">
        <v>382</v>
      </c>
    </row>
    <row r="37" spans="1:63" ht="12.6" customHeight="1">
      <c r="A37" s="822"/>
      <c r="B37" s="823"/>
      <c r="C37" s="824"/>
      <c r="D37" s="829"/>
      <c r="E37" s="830"/>
      <c r="F37" s="830"/>
      <c r="G37" s="830"/>
      <c r="H37" s="830"/>
      <c r="I37" s="830"/>
      <c r="J37" s="830"/>
      <c r="K37" s="830"/>
      <c r="L37" s="830"/>
      <c r="M37" s="830"/>
      <c r="N37" s="830"/>
      <c r="O37" s="830"/>
      <c r="P37" s="830"/>
      <c r="Q37" s="830"/>
      <c r="R37" s="830"/>
      <c r="S37" s="830"/>
      <c r="T37" s="830"/>
      <c r="U37" s="830"/>
      <c r="V37" s="830"/>
      <c r="W37" s="830"/>
      <c r="X37" s="831"/>
      <c r="Y37" s="831"/>
      <c r="Z37" s="831"/>
      <c r="AA37" s="831"/>
      <c r="AB37" s="831"/>
      <c r="AC37" s="831"/>
      <c r="AD37" s="831"/>
      <c r="AE37" s="831"/>
      <c r="AF37" s="831"/>
      <c r="AG37" s="831"/>
      <c r="AH37" s="839">
        <v>0</v>
      </c>
      <c r="AI37" s="840"/>
      <c r="AJ37" s="840"/>
      <c r="AK37" s="840"/>
      <c r="AL37" s="840"/>
      <c r="AM37" s="840"/>
      <c r="AN37" s="840"/>
      <c r="AO37" s="841"/>
      <c r="AP37" s="1111" t="s">
        <v>365</v>
      </c>
      <c r="AQ37" s="1112"/>
      <c r="AR37" s="1112"/>
      <c r="AS37" s="1112"/>
      <c r="AT37" s="1112"/>
      <c r="AU37" s="1112"/>
      <c r="AV37" s="1112"/>
      <c r="AW37" s="1113"/>
      <c r="AX37" s="839" t="s">
        <v>581</v>
      </c>
      <c r="AY37" s="840"/>
      <c r="AZ37" s="840"/>
      <c r="BA37" s="840"/>
      <c r="BB37" s="840"/>
      <c r="BC37" s="840"/>
      <c r="BD37" s="840"/>
      <c r="BE37" s="841"/>
      <c r="BF37" s="237"/>
      <c r="BH37" s="306"/>
      <c r="BI37" s="288" t="s">
        <v>173</v>
      </c>
      <c r="BJ37" s="289">
        <f>SUM(BG38:BG85)</f>
        <v>0</v>
      </c>
    </row>
    <row r="38" spans="1:63" ht="12.75" customHeight="1">
      <c r="A38" s="853" t="s">
        <v>131</v>
      </c>
      <c r="B38" s="854"/>
      <c r="C38" s="855"/>
      <c r="D38" s="752" t="s">
        <v>517</v>
      </c>
      <c r="E38" s="753"/>
      <c r="F38" s="753"/>
      <c r="G38" s="753"/>
      <c r="H38" s="753"/>
      <c r="I38" s="753"/>
      <c r="J38" s="753"/>
      <c r="K38" s="753"/>
      <c r="L38" s="753"/>
      <c r="M38" s="753"/>
      <c r="N38" s="753"/>
      <c r="O38" s="753"/>
      <c r="P38" s="753"/>
      <c r="Q38" s="753"/>
      <c r="R38" s="753"/>
      <c r="S38" s="753"/>
      <c r="T38" s="753"/>
      <c r="U38" s="753"/>
      <c r="V38" s="753"/>
      <c r="W38" s="753"/>
      <c r="X38" s="949" t="s">
        <v>156</v>
      </c>
      <c r="Y38" s="949"/>
      <c r="Z38" s="949"/>
      <c r="AA38" s="949"/>
      <c r="AB38" s="949"/>
      <c r="AC38" s="949"/>
      <c r="AD38" s="949"/>
      <c r="AE38" s="949"/>
      <c r="AF38" s="949"/>
      <c r="AG38" s="949"/>
      <c r="AH38" s="867" t="s">
        <v>157</v>
      </c>
      <c r="AI38" s="867"/>
      <c r="AJ38" s="867"/>
      <c r="AK38" s="867"/>
      <c r="AL38" s="867"/>
      <c r="AM38" s="867"/>
      <c r="AN38" s="867"/>
      <c r="AO38" s="867"/>
      <c r="AP38" s="867"/>
      <c r="AQ38" s="867"/>
      <c r="AR38" s="867"/>
      <c r="AS38" s="867"/>
      <c r="AT38" s="867"/>
      <c r="AU38" s="867"/>
      <c r="AV38" s="867"/>
      <c r="AW38" s="867"/>
      <c r="AX38" s="867"/>
      <c r="AY38" s="867"/>
      <c r="AZ38" s="867"/>
      <c r="BA38" s="867"/>
      <c r="BB38" s="867"/>
      <c r="BC38" s="867"/>
      <c r="BD38" s="867"/>
      <c r="BE38" s="867"/>
      <c r="BF38" s="237"/>
      <c r="BH38" s="2"/>
      <c r="BI38" s="2"/>
    </row>
    <row r="39" spans="1:63">
      <c r="A39" s="856"/>
      <c r="B39" s="857"/>
      <c r="C39" s="858"/>
      <c r="D39" s="755"/>
      <c r="E39" s="756"/>
      <c r="F39" s="756"/>
      <c r="G39" s="756"/>
      <c r="H39" s="756"/>
      <c r="I39" s="756"/>
      <c r="J39" s="756"/>
      <c r="K39" s="756"/>
      <c r="L39" s="756"/>
      <c r="M39" s="756"/>
      <c r="N39" s="756"/>
      <c r="O39" s="756"/>
      <c r="P39" s="756"/>
      <c r="Q39" s="756"/>
      <c r="R39" s="756"/>
      <c r="S39" s="756"/>
      <c r="T39" s="756"/>
      <c r="U39" s="756"/>
      <c r="V39" s="756"/>
      <c r="W39" s="756"/>
      <c r="X39" s="949"/>
      <c r="Y39" s="949"/>
      <c r="Z39" s="949"/>
      <c r="AA39" s="949"/>
      <c r="AB39" s="949"/>
      <c r="AC39" s="949"/>
      <c r="AD39" s="949"/>
      <c r="AE39" s="949"/>
      <c r="AF39" s="949"/>
      <c r="AG39" s="949"/>
      <c r="AH39" s="867"/>
      <c r="AI39" s="867"/>
      <c r="AJ39" s="867"/>
      <c r="AK39" s="867"/>
      <c r="AL39" s="867"/>
      <c r="AM39" s="867"/>
      <c r="AN39" s="867"/>
      <c r="AO39" s="867"/>
      <c r="AP39" s="867"/>
      <c r="AQ39" s="867"/>
      <c r="AR39" s="867"/>
      <c r="AS39" s="867"/>
      <c r="AT39" s="867"/>
      <c r="AU39" s="867"/>
      <c r="AV39" s="867"/>
      <c r="AW39" s="867"/>
      <c r="AX39" s="867"/>
      <c r="AY39" s="867"/>
      <c r="AZ39" s="867"/>
      <c r="BA39" s="867"/>
      <c r="BB39" s="867"/>
      <c r="BC39" s="867"/>
      <c r="BD39" s="867"/>
      <c r="BE39" s="867"/>
      <c r="BF39" s="237"/>
      <c r="BH39" s="2"/>
      <c r="BI39" s="2"/>
    </row>
    <row r="40" spans="1:63" ht="12.75" customHeight="1">
      <c r="A40" s="856"/>
      <c r="B40" s="857"/>
      <c r="C40" s="858"/>
      <c r="D40" s="755"/>
      <c r="E40" s="756"/>
      <c r="F40" s="756"/>
      <c r="G40" s="756"/>
      <c r="H40" s="756"/>
      <c r="I40" s="756"/>
      <c r="J40" s="756"/>
      <c r="K40" s="756"/>
      <c r="L40" s="756"/>
      <c r="M40" s="756"/>
      <c r="N40" s="756"/>
      <c r="O40" s="756"/>
      <c r="P40" s="756"/>
      <c r="Q40" s="756"/>
      <c r="R40" s="756"/>
      <c r="S40" s="756"/>
      <c r="T40" s="756"/>
      <c r="U40" s="756"/>
      <c r="V40" s="756"/>
      <c r="W40" s="756"/>
      <c r="X40" s="949"/>
      <c r="Y40" s="949"/>
      <c r="Z40" s="949"/>
      <c r="AA40" s="949"/>
      <c r="AB40" s="949"/>
      <c r="AC40" s="949"/>
      <c r="AD40" s="949"/>
      <c r="AE40" s="949"/>
      <c r="AF40" s="949"/>
      <c r="AG40" s="949"/>
      <c r="AH40" s="1343" t="s">
        <v>477</v>
      </c>
      <c r="AI40" s="845"/>
      <c r="AJ40" s="845"/>
      <c r="AK40" s="845"/>
      <c r="AL40" s="845"/>
      <c r="AM40" s="845"/>
      <c r="AN40" s="845"/>
      <c r="AO40" s="846"/>
      <c r="AP40" s="807" t="s">
        <v>582</v>
      </c>
      <c r="AQ40" s="845"/>
      <c r="AR40" s="845"/>
      <c r="AS40" s="845"/>
      <c r="AT40" s="845"/>
      <c r="AU40" s="845"/>
      <c r="AV40" s="845"/>
      <c r="AW40" s="846"/>
      <c r="AX40" s="807" t="s">
        <v>583</v>
      </c>
      <c r="AY40" s="845"/>
      <c r="AZ40" s="845"/>
      <c r="BA40" s="845"/>
      <c r="BB40" s="845"/>
      <c r="BC40" s="845"/>
      <c r="BD40" s="845"/>
      <c r="BE40" s="846"/>
      <c r="BF40" s="237"/>
      <c r="BH40" s="2"/>
      <c r="BI40" s="2"/>
    </row>
    <row r="41" spans="1:63" ht="12.75" customHeight="1">
      <c r="A41" s="856"/>
      <c r="B41" s="857"/>
      <c r="C41" s="858"/>
      <c r="D41" s="755"/>
      <c r="E41" s="756"/>
      <c r="F41" s="756"/>
      <c r="G41" s="756"/>
      <c r="H41" s="756"/>
      <c r="I41" s="756"/>
      <c r="J41" s="756"/>
      <c r="K41" s="756"/>
      <c r="L41" s="756"/>
      <c r="M41" s="756"/>
      <c r="N41" s="756"/>
      <c r="O41" s="756"/>
      <c r="P41" s="756"/>
      <c r="Q41" s="756"/>
      <c r="R41" s="756"/>
      <c r="S41" s="756"/>
      <c r="T41" s="756"/>
      <c r="U41" s="756"/>
      <c r="V41" s="756"/>
      <c r="W41" s="756"/>
      <c r="X41" s="949"/>
      <c r="Y41" s="949"/>
      <c r="Z41" s="949"/>
      <c r="AA41" s="949"/>
      <c r="AB41" s="949"/>
      <c r="AC41" s="949"/>
      <c r="AD41" s="949"/>
      <c r="AE41" s="949"/>
      <c r="AF41" s="949"/>
      <c r="AG41" s="949"/>
      <c r="AH41" s="847"/>
      <c r="AI41" s="848"/>
      <c r="AJ41" s="848"/>
      <c r="AK41" s="848"/>
      <c r="AL41" s="848"/>
      <c r="AM41" s="848"/>
      <c r="AN41" s="848"/>
      <c r="AO41" s="849"/>
      <c r="AP41" s="847"/>
      <c r="AQ41" s="848"/>
      <c r="AR41" s="848"/>
      <c r="AS41" s="848"/>
      <c r="AT41" s="848"/>
      <c r="AU41" s="848"/>
      <c r="AV41" s="848"/>
      <c r="AW41" s="849"/>
      <c r="AX41" s="847"/>
      <c r="AY41" s="848"/>
      <c r="AZ41" s="848"/>
      <c r="BA41" s="848"/>
      <c r="BB41" s="848"/>
      <c r="BC41" s="848"/>
      <c r="BD41" s="848"/>
      <c r="BE41" s="849"/>
      <c r="BF41" s="237"/>
      <c r="BH41" s="2"/>
      <c r="BI41" s="2"/>
    </row>
    <row r="42" spans="1:63" ht="13.5" customHeight="1">
      <c r="A42" s="856"/>
      <c r="B42" s="857"/>
      <c r="C42" s="858"/>
      <c r="D42" s="755"/>
      <c r="E42" s="756"/>
      <c r="F42" s="756"/>
      <c r="G42" s="756"/>
      <c r="H42" s="756"/>
      <c r="I42" s="756"/>
      <c r="J42" s="756"/>
      <c r="K42" s="756"/>
      <c r="L42" s="756"/>
      <c r="M42" s="756"/>
      <c r="N42" s="756"/>
      <c r="O42" s="756"/>
      <c r="P42" s="756"/>
      <c r="Q42" s="756"/>
      <c r="R42" s="756"/>
      <c r="S42" s="756"/>
      <c r="T42" s="756"/>
      <c r="U42" s="756"/>
      <c r="V42" s="756"/>
      <c r="W42" s="756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  <c r="AH42" s="850"/>
      <c r="AI42" s="851"/>
      <c r="AJ42" s="851"/>
      <c r="AK42" s="851"/>
      <c r="AL42" s="851"/>
      <c r="AM42" s="851"/>
      <c r="AN42" s="851"/>
      <c r="AO42" s="852"/>
      <c r="AP42" s="850"/>
      <c r="AQ42" s="851"/>
      <c r="AR42" s="851"/>
      <c r="AS42" s="851"/>
      <c r="AT42" s="851"/>
      <c r="AU42" s="851"/>
      <c r="AV42" s="851"/>
      <c r="AW42" s="852"/>
      <c r="AX42" s="850"/>
      <c r="AY42" s="851"/>
      <c r="AZ42" s="851"/>
      <c r="BA42" s="851"/>
      <c r="BB42" s="851"/>
      <c r="BC42" s="851"/>
      <c r="BD42" s="851"/>
      <c r="BE42" s="852"/>
      <c r="BF42" s="237"/>
      <c r="BH42" s="15" t="s">
        <v>100</v>
      </c>
      <c r="BI42" s="252" t="s">
        <v>99</v>
      </c>
    </row>
    <row r="43" spans="1:63" ht="12.75" customHeight="1">
      <c r="A43" s="856"/>
      <c r="B43" s="857"/>
      <c r="C43" s="858"/>
      <c r="D43" s="755"/>
      <c r="E43" s="756"/>
      <c r="F43" s="756"/>
      <c r="G43" s="756"/>
      <c r="H43" s="756"/>
      <c r="I43" s="756"/>
      <c r="J43" s="756"/>
      <c r="K43" s="756"/>
      <c r="L43" s="756"/>
      <c r="M43" s="756"/>
      <c r="N43" s="756"/>
      <c r="O43" s="756"/>
      <c r="P43" s="756"/>
      <c r="Q43" s="756"/>
      <c r="R43" s="756"/>
      <c r="S43" s="756"/>
      <c r="T43" s="756"/>
      <c r="U43" s="756"/>
      <c r="V43" s="756"/>
      <c r="W43" s="756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  <c r="AH43" s="1196" t="str">
        <f>IF(AND(AP43="",AX43=""),IF(FIO="","",0),"")</f>
        <v/>
      </c>
      <c r="AI43" s="1196"/>
      <c r="AJ43" s="1196"/>
      <c r="AK43" s="1196"/>
      <c r="AL43" s="1196"/>
      <c r="AM43" s="1196"/>
      <c r="AN43" s="1196"/>
      <c r="AO43" s="1196"/>
      <c r="AP43" s="1197"/>
      <c r="AQ43" s="1197"/>
      <c r="AR43" s="1197"/>
      <c r="AS43" s="1197"/>
      <c r="AT43" s="1197"/>
      <c r="AU43" s="1197"/>
      <c r="AV43" s="1197"/>
      <c r="AW43" s="1197"/>
      <c r="AX43" s="1197"/>
      <c r="AY43" s="1197"/>
      <c r="AZ43" s="1197"/>
      <c r="BA43" s="1197"/>
      <c r="BB43" s="1197"/>
      <c r="BC43" s="1197"/>
      <c r="BD43" s="1197"/>
      <c r="BE43" s="1197"/>
      <c r="BF43" s="237"/>
      <c r="BG43" s="29">
        <f>MAX(AH43:BE44)</f>
        <v>0</v>
      </c>
      <c r="BH43" s="253">
        <v>100</v>
      </c>
      <c r="BI43" s="253"/>
    </row>
    <row r="44" spans="1:63" ht="12.75" customHeight="1">
      <c r="A44" s="859"/>
      <c r="B44" s="860"/>
      <c r="C44" s="861"/>
      <c r="D44" s="758"/>
      <c r="E44" s="759"/>
      <c r="F44" s="759"/>
      <c r="G44" s="759"/>
      <c r="H44" s="759"/>
      <c r="I44" s="759"/>
      <c r="J44" s="759"/>
      <c r="K44" s="759"/>
      <c r="L44" s="759"/>
      <c r="M44" s="759"/>
      <c r="N44" s="759"/>
      <c r="O44" s="759"/>
      <c r="P44" s="759"/>
      <c r="Q44" s="759"/>
      <c r="R44" s="759"/>
      <c r="S44" s="759"/>
      <c r="T44" s="759"/>
      <c r="U44" s="759"/>
      <c r="V44" s="759"/>
      <c r="W44" s="75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  <c r="AH44" s="1196"/>
      <c r="AI44" s="1196"/>
      <c r="AJ44" s="1196"/>
      <c r="AK44" s="1196"/>
      <c r="AL44" s="1196"/>
      <c r="AM44" s="1196"/>
      <c r="AN44" s="1196"/>
      <c r="AO44" s="1196"/>
      <c r="AP44" s="1197"/>
      <c r="AQ44" s="1197"/>
      <c r="AR44" s="1197"/>
      <c r="AS44" s="1197"/>
      <c r="AT44" s="1197"/>
      <c r="AU44" s="1197"/>
      <c r="AV44" s="1197"/>
      <c r="AW44" s="1197"/>
      <c r="AX44" s="1197"/>
      <c r="AY44" s="1197"/>
      <c r="AZ44" s="1197"/>
      <c r="BA44" s="1197"/>
      <c r="BB44" s="1197"/>
      <c r="BC44" s="1197"/>
      <c r="BD44" s="1197"/>
      <c r="BE44" s="1197"/>
      <c r="BF44" s="237"/>
      <c r="BH44" s="2"/>
      <c r="BI44" s="2"/>
    </row>
    <row r="45" spans="1:63" ht="12.75" customHeight="1">
      <c r="A45" s="853" t="s">
        <v>143</v>
      </c>
      <c r="B45" s="854"/>
      <c r="C45" s="855"/>
      <c r="D45" s="752" t="s">
        <v>144</v>
      </c>
      <c r="E45" s="753"/>
      <c r="F45" s="753"/>
      <c r="G45" s="753"/>
      <c r="H45" s="753"/>
      <c r="I45" s="753"/>
      <c r="J45" s="753"/>
      <c r="K45" s="753"/>
      <c r="L45" s="753"/>
      <c r="M45" s="753"/>
      <c r="N45" s="753"/>
      <c r="O45" s="753"/>
      <c r="P45" s="753"/>
      <c r="Q45" s="753"/>
      <c r="R45" s="753"/>
      <c r="S45" s="753"/>
      <c r="T45" s="753"/>
      <c r="U45" s="753"/>
      <c r="V45" s="753"/>
      <c r="W45" s="753"/>
      <c r="X45" s="949" t="s">
        <v>145</v>
      </c>
      <c r="Y45" s="949"/>
      <c r="Z45" s="949"/>
      <c r="AA45" s="949"/>
      <c r="AB45" s="949"/>
      <c r="AC45" s="949"/>
      <c r="AD45" s="949"/>
      <c r="AE45" s="949"/>
      <c r="AF45" s="949"/>
      <c r="AG45" s="949"/>
      <c r="AH45" s="783" t="s">
        <v>146</v>
      </c>
      <c r="AI45" s="784"/>
      <c r="AJ45" s="784"/>
      <c r="AK45" s="784"/>
      <c r="AL45" s="784"/>
      <c r="AM45" s="784"/>
      <c r="AN45" s="784"/>
      <c r="AO45" s="785"/>
      <c r="AP45" s="986" t="s">
        <v>48</v>
      </c>
      <c r="AQ45" s="925"/>
      <c r="AR45" s="925"/>
      <c r="AS45" s="925"/>
      <c r="AT45" s="925"/>
      <c r="AU45" s="925"/>
      <c r="AV45" s="925"/>
      <c r="AW45" s="926"/>
      <c r="AX45" s="986" t="s">
        <v>142</v>
      </c>
      <c r="AY45" s="868"/>
      <c r="AZ45" s="868"/>
      <c r="BA45" s="868"/>
      <c r="BB45" s="868"/>
      <c r="BC45" s="868"/>
      <c r="BD45" s="868"/>
      <c r="BE45" s="869"/>
      <c r="BF45" s="237"/>
      <c r="BH45" s="2"/>
      <c r="BI45" s="2"/>
    </row>
    <row r="46" spans="1:63" ht="12.75" customHeight="1">
      <c r="A46" s="856"/>
      <c r="B46" s="857"/>
      <c r="C46" s="858"/>
      <c r="D46" s="755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6"/>
      <c r="T46" s="756"/>
      <c r="U46" s="756"/>
      <c r="V46" s="756"/>
      <c r="W46" s="756"/>
      <c r="X46" s="949"/>
      <c r="Y46" s="949"/>
      <c r="Z46" s="949"/>
      <c r="AA46" s="949"/>
      <c r="AB46" s="949"/>
      <c r="AC46" s="949"/>
      <c r="AD46" s="949"/>
      <c r="AE46" s="949"/>
      <c r="AF46" s="949"/>
      <c r="AG46" s="949"/>
      <c r="AH46" s="786"/>
      <c r="AI46" s="787"/>
      <c r="AJ46" s="787"/>
      <c r="AK46" s="787"/>
      <c r="AL46" s="787"/>
      <c r="AM46" s="787"/>
      <c r="AN46" s="787"/>
      <c r="AO46" s="788"/>
      <c r="AP46" s="927"/>
      <c r="AQ46" s="928"/>
      <c r="AR46" s="928"/>
      <c r="AS46" s="928"/>
      <c r="AT46" s="928"/>
      <c r="AU46" s="928"/>
      <c r="AV46" s="928"/>
      <c r="AW46" s="929"/>
      <c r="AX46" s="987"/>
      <c r="AY46" s="870"/>
      <c r="AZ46" s="870"/>
      <c r="BA46" s="870"/>
      <c r="BB46" s="870"/>
      <c r="BC46" s="870"/>
      <c r="BD46" s="870"/>
      <c r="BE46" s="871"/>
      <c r="BF46" s="237"/>
      <c r="BH46" s="2"/>
      <c r="BI46" s="2"/>
    </row>
    <row r="47" spans="1:63" ht="12.75" customHeight="1">
      <c r="A47" s="856"/>
      <c r="B47" s="857"/>
      <c r="C47" s="858"/>
      <c r="D47" s="755"/>
      <c r="E47" s="756"/>
      <c r="F47" s="756"/>
      <c r="G47" s="756"/>
      <c r="H47" s="756"/>
      <c r="I47" s="756"/>
      <c r="J47" s="756"/>
      <c r="K47" s="756"/>
      <c r="L47" s="756"/>
      <c r="M47" s="756"/>
      <c r="N47" s="756"/>
      <c r="O47" s="756"/>
      <c r="P47" s="756"/>
      <c r="Q47" s="756"/>
      <c r="R47" s="756"/>
      <c r="S47" s="756"/>
      <c r="T47" s="756"/>
      <c r="U47" s="756"/>
      <c r="V47" s="756"/>
      <c r="W47" s="756"/>
      <c r="X47" s="949"/>
      <c r="Y47" s="949"/>
      <c r="Z47" s="949"/>
      <c r="AA47" s="949"/>
      <c r="AB47" s="949"/>
      <c r="AC47" s="949"/>
      <c r="AD47" s="949"/>
      <c r="AE47" s="949"/>
      <c r="AF47" s="949"/>
      <c r="AG47" s="949"/>
      <c r="AH47" s="786"/>
      <c r="AI47" s="787"/>
      <c r="AJ47" s="787"/>
      <c r="AK47" s="787"/>
      <c r="AL47" s="787"/>
      <c r="AM47" s="787"/>
      <c r="AN47" s="787"/>
      <c r="AO47" s="788"/>
      <c r="AP47" s="927"/>
      <c r="AQ47" s="928"/>
      <c r="AR47" s="928"/>
      <c r="AS47" s="928"/>
      <c r="AT47" s="928"/>
      <c r="AU47" s="928"/>
      <c r="AV47" s="928"/>
      <c r="AW47" s="929"/>
      <c r="AX47" s="987"/>
      <c r="AY47" s="870"/>
      <c r="AZ47" s="870"/>
      <c r="BA47" s="870"/>
      <c r="BB47" s="870"/>
      <c r="BC47" s="870"/>
      <c r="BD47" s="870"/>
      <c r="BE47" s="871"/>
      <c r="BF47" s="237"/>
      <c r="BH47" s="2"/>
      <c r="BI47" s="2"/>
    </row>
    <row r="48" spans="1:63" ht="2.25" customHeight="1">
      <c r="A48" s="856"/>
      <c r="B48" s="857"/>
      <c r="C48" s="858"/>
      <c r="D48" s="755"/>
      <c r="E48" s="756"/>
      <c r="F48" s="756"/>
      <c r="G48" s="756"/>
      <c r="H48" s="756"/>
      <c r="I48" s="756"/>
      <c r="J48" s="756"/>
      <c r="K48" s="756"/>
      <c r="L48" s="756"/>
      <c r="M48" s="756"/>
      <c r="N48" s="756"/>
      <c r="O48" s="756"/>
      <c r="P48" s="756"/>
      <c r="Q48" s="756"/>
      <c r="R48" s="756"/>
      <c r="S48" s="756"/>
      <c r="T48" s="756"/>
      <c r="U48" s="756"/>
      <c r="V48" s="756"/>
      <c r="W48" s="756"/>
      <c r="X48" s="949"/>
      <c r="Y48" s="949"/>
      <c r="Z48" s="949"/>
      <c r="AA48" s="949"/>
      <c r="AB48" s="949"/>
      <c r="AC48" s="949"/>
      <c r="AD48" s="949"/>
      <c r="AE48" s="949"/>
      <c r="AF48" s="949"/>
      <c r="AG48" s="949"/>
      <c r="AH48" s="786"/>
      <c r="AI48" s="787"/>
      <c r="AJ48" s="787"/>
      <c r="AK48" s="787"/>
      <c r="AL48" s="787"/>
      <c r="AM48" s="787"/>
      <c r="AN48" s="787"/>
      <c r="AO48" s="788"/>
      <c r="AP48" s="798" t="s">
        <v>49</v>
      </c>
      <c r="AQ48" s="928"/>
      <c r="AR48" s="928"/>
      <c r="AS48" s="928"/>
      <c r="AT48" s="928"/>
      <c r="AU48" s="928"/>
      <c r="AV48" s="928"/>
      <c r="AW48" s="929"/>
      <c r="AX48" s="1337" t="s">
        <v>584</v>
      </c>
      <c r="AY48" s="1344"/>
      <c r="AZ48" s="1344"/>
      <c r="BA48" s="1344"/>
      <c r="BB48" s="1344"/>
      <c r="BC48" s="1344"/>
      <c r="BD48" s="1344"/>
      <c r="BE48" s="1345"/>
      <c r="BF48" s="237"/>
      <c r="BH48" s="2"/>
      <c r="BI48" s="2"/>
    </row>
    <row r="49" spans="1:61" ht="45" customHeight="1">
      <c r="A49" s="856"/>
      <c r="B49" s="857"/>
      <c r="C49" s="858"/>
      <c r="D49" s="755"/>
      <c r="E49" s="756"/>
      <c r="F49" s="756"/>
      <c r="G49" s="756"/>
      <c r="H49" s="756"/>
      <c r="I49" s="756"/>
      <c r="J49" s="756"/>
      <c r="K49" s="756"/>
      <c r="L49" s="756"/>
      <c r="M49" s="756"/>
      <c r="N49" s="756"/>
      <c r="O49" s="756"/>
      <c r="P49" s="756"/>
      <c r="Q49" s="756"/>
      <c r="R49" s="756"/>
      <c r="S49" s="756"/>
      <c r="T49" s="756"/>
      <c r="U49" s="756"/>
      <c r="V49" s="756"/>
      <c r="W49" s="756"/>
      <c r="X49" s="949"/>
      <c r="Y49" s="949"/>
      <c r="Z49" s="949"/>
      <c r="AA49" s="949"/>
      <c r="AB49" s="949"/>
      <c r="AC49" s="949"/>
      <c r="AD49" s="949"/>
      <c r="AE49" s="949"/>
      <c r="AF49" s="949"/>
      <c r="AG49" s="949"/>
      <c r="AH49" s="795"/>
      <c r="AI49" s="796"/>
      <c r="AJ49" s="796"/>
      <c r="AK49" s="796"/>
      <c r="AL49" s="796"/>
      <c r="AM49" s="796"/>
      <c r="AN49" s="796"/>
      <c r="AO49" s="797"/>
      <c r="AP49" s="930"/>
      <c r="AQ49" s="931"/>
      <c r="AR49" s="931"/>
      <c r="AS49" s="931"/>
      <c r="AT49" s="931"/>
      <c r="AU49" s="931"/>
      <c r="AV49" s="931"/>
      <c r="AW49" s="932"/>
      <c r="AX49" s="1346"/>
      <c r="AY49" s="1347"/>
      <c r="AZ49" s="1347"/>
      <c r="BA49" s="1347"/>
      <c r="BB49" s="1347"/>
      <c r="BC49" s="1347"/>
      <c r="BD49" s="1347"/>
      <c r="BE49" s="1348"/>
      <c r="BF49" s="237"/>
      <c r="BH49" s="15" t="s">
        <v>100</v>
      </c>
      <c r="BI49" s="252" t="s">
        <v>99</v>
      </c>
    </row>
    <row r="50" spans="1:61" ht="12.75" customHeight="1">
      <c r="A50" s="856"/>
      <c r="B50" s="857"/>
      <c r="C50" s="858"/>
      <c r="D50" s="755"/>
      <c r="E50" s="756"/>
      <c r="F50" s="756"/>
      <c r="G50" s="756"/>
      <c r="H50" s="756"/>
      <c r="I50" s="756"/>
      <c r="J50" s="756"/>
      <c r="K50" s="756"/>
      <c r="L50" s="756"/>
      <c r="M50" s="756"/>
      <c r="N50" s="756"/>
      <c r="O50" s="756"/>
      <c r="P50" s="756"/>
      <c r="Q50" s="756"/>
      <c r="R50" s="756"/>
      <c r="S50" s="756"/>
      <c r="T50" s="756"/>
      <c r="U50" s="756"/>
      <c r="V50" s="756"/>
      <c r="W50" s="756"/>
      <c r="X50" s="949"/>
      <c r="Y50" s="949"/>
      <c r="Z50" s="949"/>
      <c r="AA50" s="949"/>
      <c r="AB50" s="949"/>
      <c r="AC50" s="949"/>
      <c r="AD50" s="949"/>
      <c r="AE50" s="949"/>
      <c r="AF50" s="949"/>
      <c r="AG50" s="949"/>
      <c r="AH50" s="1196" t="str">
        <f>IF(AND(AP50="",AX50=""),IF(FIO="","",0),"")</f>
        <v/>
      </c>
      <c r="AI50" s="1196"/>
      <c r="AJ50" s="1196"/>
      <c r="AK50" s="1196"/>
      <c r="AL50" s="1196"/>
      <c r="AM50" s="1196"/>
      <c r="AN50" s="1196"/>
      <c r="AO50" s="1196"/>
      <c r="AP50" s="1197"/>
      <c r="AQ50" s="1197"/>
      <c r="AR50" s="1197"/>
      <c r="AS50" s="1197"/>
      <c r="AT50" s="1197"/>
      <c r="AU50" s="1197"/>
      <c r="AV50" s="1197"/>
      <c r="AW50" s="1197"/>
      <c r="AX50" s="1197"/>
      <c r="AY50" s="1197"/>
      <c r="AZ50" s="1197"/>
      <c r="BA50" s="1197"/>
      <c r="BB50" s="1197"/>
      <c r="BC50" s="1197"/>
      <c r="BD50" s="1197"/>
      <c r="BE50" s="1197"/>
      <c r="BF50" s="237"/>
      <c r="BG50" s="29">
        <f>MAX(AH50:BE51)</f>
        <v>0</v>
      </c>
      <c r="BH50" s="253">
        <v>120</v>
      </c>
      <c r="BI50" s="253"/>
    </row>
    <row r="51" spans="1:61" ht="12" customHeight="1">
      <c r="A51" s="859"/>
      <c r="B51" s="860"/>
      <c r="C51" s="861"/>
      <c r="D51" s="758"/>
      <c r="E51" s="759"/>
      <c r="F51" s="759"/>
      <c r="G51" s="759"/>
      <c r="H51" s="759"/>
      <c r="I51" s="759"/>
      <c r="J51" s="759"/>
      <c r="K51" s="759"/>
      <c r="L51" s="759"/>
      <c r="M51" s="759"/>
      <c r="N51" s="759"/>
      <c r="O51" s="759"/>
      <c r="P51" s="759"/>
      <c r="Q51" s="759"/>
      <c r="R51" s="759"/>
      <c r="S51" s="759"/>
      <c r="T51" s="759"/>
      <c r="U51" s="759"/>
      <c r="V51" s="759"/>
      <c r="W51" s="759"/>
      <c r="X51" s="949"/>
      <c r="Y51" s="949"/>
      <c r="Z51" s="949"/>
      <c r="AA51" s="949"/>
      <c r="AB51" s="949"/>
      <c r="AC51" s="949"/>
      <c r="AD51" s="949"/>
      <c r="AE51" s="949"/>
      <c r="AF51" s="949"/>
      <c r="AG51" s="949"/>
      <c r="AH51" s="1196"/>
      <c r="AI51" s="1196"/>
      <c r="AJ51" s="1196"/>
      <c r="AK51" s="1196"/>
      <c r="AL51" s="1196"/>
      <c r="AM51" s="1196"/>
      <c r="AN51" s="1196"/>
      <c r="AO51" s="1196"/>
      <c r="AP51" s="1197"/>
      <c r="AQ51" s="1197"/>
      <c r="AR51" s="1197"/>
      <c r="AS51" s="1197"/>
      <c r="AT51" s="1197"/>
      <c r="AU51" s="1197"/>
      <c r="AV51" s="1197"/>
      <c r="AW51" s="1197"/>
      <c r="AX51" s="1197"/>
      <c r="AY51" s="1197"/>
      <c r="AZ51" s="1197"/>
      <c r="BA51" s="1197"/>
      <c r="BB51" s="1197"/>
      <c r="BC51" s="1197"/>
      <c r="BD51" s="1197"/>
      <c r="BE51" s="1197"/>
      <c r="BF51" s="237"/>
      <c r="BH51" s="2"/>
      <c r="BI51" s="2"/>
    </row>
    <row r="52" spans="1:61" ht="12.75" customHeight="1">
      <c r="A52" s="853" t="s">
        <v>147</v>
      </c>
      <c r="B52" s="854"/>
      <c r="C52" s="855"/>
      <c r="D52" s="752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сведения'!I22,"","  *")</f>
        <v>Результаты освоения обучающимися образовательных программ по итогам мониторинга системы образования</v>
      </c>
      <c r="E52" s="753"/>
      <c r="F52" s="753"/>
      <c r="G52" s="753"/>
      <c r="H52" s="753"/>
      <c r="I52" s="753"/>
      <c r="J52" s="753"/>
      <c r="K52" s="753"/>
      <c r="L52" s="753"/>
      <c r="M52" s="753"/>
      <c r="N52" s="753"/>
      <c r="O52" s="753"/>
      <c r="P52" s="753"/>
      <c r="Q52" s="753"/>
      <c r="R52" s="753"/>
      <c r="S52" s="753"/>
      <c r="T52" s="753"/>
      <c r="U52" s="753"/>
      <c r="V52" s="753"/>
      <c r="W52" s="754"/>
      <c r="X52" s="949" t="s">
        <v>156</v>
      </c>
      <c r="Y52" s="949"/>
      <c r="Z52" s="949"/>
      <c r="AA52" s="949"/>
      <c r="AB52" s="949"/>
      <c r="AC52" s="949"/>
      <c r="AD52" s="949"/>
      <c r="AE52" s="949"/>
      <c r="AF52" s="949"/>
      <c r="AG52" s="949"/>
      <c r="AH52" s="867" t="s">
        <v>157</v>
      </c>
      <c r="AI52" s="867"/>
      <c r="AJ52" s="867"/>
      <c r="AK52" s="867"/>
      <c r="AL52" s="867"/>
      <c r="AM52" s="867"/>
      <c r="AN52" s="867"/>
      <c r="AO52" s="867"/>
      <c r="AP52" s="867"/>
      <c r="AQ52" s="867"/>
      <c r="AR52" s="867"/>
      <c r="AS52" s="867"/>
      <c r="AT52" s="867"/>
      <c r="AU52" s="867"/>
      <c r="AV52" s="867"/>
      <c r="AW52" s="867"/>
      <c r="AX52" s="867"/>
      <c r="AY52" s="867"/>
      <c r="AZ52" s="867"/>
      <c r="BA52" s="867"/>
      <c r="BB52" s="867"/>
      <c r="BC52" s="867"/>
      <c r="BD52" s="867"/>
      <c r="BE52" s="867"/>
      <c r="BF52" s="237"/>
      <c r="BH52" s="2"/>
      <c r="BI52" s="2"/>
    </row>
    <row r="53" spans="1:61" ht="12.75" customHeight="1">
      <c r="A53" s="856"/>
      <c r="B53" s="857"/>
      <c r="C53" s="858"/>
      <c r="D53" s="755"/>
      <c r="E53" s="756"/>
      <c r="F53" s="756"/>
      <c r="G53" s="756"/>
      <c r="H53" s="756"/>
      <c r="I53" s="756"/>
      <c r="J53" s="756"/>
      <c r="K53" s="756"/>
      <c r="L53" s="756"/>
      <c r="M53" s="756"/>
      <c r="N53" s="756"/>
      <c r="O53" s="756"/>
      <c r="P53" s="756"/>
      <c r="Q53" s="756"/>
      <c r="R53" s="756"/>
      <c r="S53" s="756"/>
      <c r="T53" s="756"/>
      <c r="U53" s="756"/>
      <c r="V53" s="756"/>
      <c r="W53" s="757"/>
      <c r="X53" s="949"/>
      <c r="Y53" s="949"/>
      <c r="Z53" s="949"/>
      <c r="AA53" s="949"/>
      <c r="AB53" s="949"/>
      <c r="AC53" s="949"/>
      <c r="AD53" s="949"/>
      <c r="AE53" s="949"/>
      <c r="AF53" s="949"/>
      <c r="AG53" s="949"/>
      <c r="AH53" s="867"/>
      <c r="AI53" s="867"/>
      <c r="AJ53" s="867"/>
      <c r="AK53" s="867"/>
      <c r="AL53" s="867"/>
      <c r="AM53" s="867"/>
      <c r="AN53" s="867"/>
      <c r="AO53" s="867"/>
      <c r="AP53" s="867"/>
      <c r="AQ53" s="867"/>
      <c r="AR53" s="867"/>
      <c r="AS53" s="867"/>
      <c r="AT53" s="867"/>
      <c r="AU53" s="867"/>
      <c r="AV53" s="867"/>
      <c r="AW53" s="867"/>
      <c r="AX53" s="867"/>
      <c r="AY53" s="867"/>
      <c r="AZ53" s="867"/>
      <c r="BA53" s="867"/>
      <c r="BB53" s="867"/>
      <c r="BC53" s="867"/>
      <c r="BD53" s="867"/>
      <c r="BE53" s="867"/>
      <c r="BF53" s="237"/>
      <c r="BH53" s="2"/>
      <c r="BI53" s="2"/>
    </row>
    <row r="54" spans="1:61" ht="12.75" customHeight="1">
      <c r="A54" s="856"/>
      <c r="B54" s="857"/>
      <c r="C54" s="858"/>
      <c r="D54" s="755"/>
      <c r="E54" s="756"/>
      <c r="F54" s="756"/>
      <c r="G54" s="756"/>
      <c r="H54" s="756"/>
      <c r="I54" s="756"/>
      <c r="J54" s="756"/>
      <c r="K54" s="756"/>
      <c r="L54" s="756"/>
      <c r="M54" s="756"/>
      <c r="N54" s="756"/>
      <c r="O54" s="756"/>
      <c r="P54" s="756"/>
      <c r="Q54" s="756"/>
      <c r="R54" s="756"/>
      <c r="S54" s="756"/>
      <c r="T54" s="756"/>
      <c r="U54" s="756"/>
      <c r="V54" s="756"/>
      <c r="W54" s="757"/>
      <c r="X54" s="949"/>
      <c r="Y54" s="949"/>
      <c r="Z54" s="949"/>
      <c r="AA54" s="949"/>
      <c r="AB54" s="949"/>
      <c r="AC54" s="949"/>
      <c r="AD54" s="949"/>
      <c r="AE54" s="949"/>
      <c r="AF54" s="949"/>
      <c r="AG54" s="949"/>
      <c r="AH54" s="1343" t="s">
        <v>477</v>
      </c>
      <c r="AI54" s="845"/>
      <c r="AJ54" s="845"/>
      <c r="AK54" s="845"/>
      <c r="AL54" s="845"/>
      <c r="AM54" s="845"/>
      <c r="AN54" s="845"/>
      <c r="AO54" s="846"/>
      <c r="AP54" s="807" t="s">
        <v>582</v>
      </c>
      <c r="AQ54" s="845"/>
      <c r="AR54" s="845"/>
      <c r="AS54" s="845"/>
      <c r="AT54" s="845"/>
      <c r="AU54" s="845"/>
      <c r="AV54" s="845"/>
      <c r="AW54" s="846"/>
      <c r="AX54" s="807" t="s">
        <v>583</v>
      </c>
      <c r="AY54" s="845"/>
      <c r="AZ54" s="845"/>
      <c r="BA54" s="845"/>
      <c r="BB54" s="845"/>
      <c r="BC54" s="845"/>
      <c r="BD54" s="845"/>
      <c r="BE54" s="846"/>
      <c r="BF54" s="237"/>
      <c r="BH54" s="2"/>
      <c r="BI54" s="2"/>
    </row>
    <row r="55" spans="1:61" ht="12.75" customHeight="1">
      <c r="A55" s="856"/>
      <c r="B55" s="857"/>
      <c r="C55" s="858"/>
      <c r="D55" s="755"/>
      <c r="E55" s="756"/>
      <c r="F55" s="756"/>
      <c r="G55" s="756"/>
      <c r="H55" s="756"/>
      <c r="I55" s="756"/>
      <c r="J55" s="756"/>
      <c r="K55" s="756"/>
      <c r="L55" s="756"/>
      <c r="M55" s="756"/>
      <c r="N55" s="756"/>
      <c r="O55" s="756"/>
      <c r="P55" s="756"/>
      <c r="Q55" s="756"/>
      <c r="R55" s="756"/>
      <c r="S55" s="756"/>
      <c r="T55" s="756"/>
      <c r="U55" s="756"/>
      <c r="V55" s="756"/>
      <c r="W55" s="757"/>
      <c r="X55" s="949"/>
      <c r="Y55" s="949"/>
      <c r="Z55" s="949"/>
      <c r="AA55" s="949"/>
      <c r="AB55" s="949"/>
      <c r="AC55" s="949"/>
      <c r="AD55" s="949"/>
      <c r="AE55" s="949"/>
      <c r="AF55" s="949"/>
      <c r="AG55" s="949"/>
      <c r="AH55" s="847"/>
      <c r="AI55" s="848"/>
      <c r="AJ55" s="848"/>
      <c r="AK55" s="848"/>
      <c r="AL55" s="848"/>
      <c r="AM55" s="848"/>
      <c r="AN55" s="848"/>
      <c r="AO55" s="849"/>
      <c r="AP55" s="847"/>
      <c r="AQ55" s="848"/>
      <c r="AR55" s="848"/>
      <c r="AS55" s="848"/>
      <c r="AT55" s="848"/>
      <c r="AU55" s="848"/>
      <c r="AV55" s="848"/>
      <c r="AW55" s="849"/>
      <c r="AX55" s="847"/>
      <c r="AY55" s="848"/>
      <c r="AZ55" s="848"/>
      <c r="BA55" s="848"/>
      <c r="BB55" s="848"/>
      <c r="BC55" s="848"/>
      <c r="BD55" s="848"/>
      <c r="BE55" s="849"/>
      <c r="BF55" s="237"/>
      <c r="BH55" s="2"/>
      <c r="BI55" s="2"/>
    </row>
    <row r="56" spans="1:61" ht="15" customHeight="1">
      <c r="A56" s="856"/>
      <c r="B56" s="857"/>
      <c r="C56" s="858"/>
      <c r="D56" s="755"/>
      <c r="E56" s="756"/>
      <c r="F56" s="756"/>
      <c r="G56" s="756"/>
      <c r="H56" s="756"/>
      <c r="I56" s="756"/>
      <c r="J56" s="756"/>
      <c r="K56" s="756"/>
      <c r="L56" s="756"/>
      <c r="M56" s="756"/>
      <c r="N56" s="756"/>
      <c r="O56" s="756"/>
      <c r="P56" s="756"/>
      <c r="Q56" s="756"/>
      <c r="R56" s="756"/>
      <c r="S56" s="756"/>
      <c r="T56" s="756"/>
      <c r="U56" s="756"/>
      <c r="V56" s="756"/>
      <c r="W56" s="757"/>
      <c r="X56" s="949"/>
      <c r="Y56" s="949"/>
      <c r="Z56" s="949"/>
      <c r="AA56" s="949"/>
      <c r="AB56" s="949"/>
      <c r="AC56" s="949"/>
      <c r="AD56" s="949"/>
      <c r="AE56" s="949"/>
      <c r="AF56" s="949"/>
      <c r="AG56" s="949"/>
      <c r="AH56" s="850"/>
      <c r="AI56" s="851"/>
      <c r="AJ56" s="851"/>
      <c r="AK56" s="851"/>
      <c r="AL56" s="851"/>
      <c r="AM56" s="851"/>
      <c r="AN56" s="851"/>
      <c r="AO56" s="852"/>
      <c r="AP56" s="850"/>
      <c r="AQ56" s="851"/>
      <c r="AR56" s="851"/>
      <c r="AS56" s="851"/>
      <c r="AT56" s="851"/>
      <c r="AU56" s="851"/>
      <c r="AV56" s="851"/>
      <c r="AW56" s="852"/>
      <c r="AX56" s="850"/>
      <c r="AY56" s="851"/>
      <c r="AZ56" s="851"/>
      <c r="BA56" s="851"/>
      <c r="BB56" s="851"/>
      <c r="BC56" s="851"/>
      <c r="BD56" s="851"/>
      <c r="BE56" s="852"/>
      <c r="BF56" s="237"/>
      <c r="BH56" s="15" t="s">
        <v>100</v>
      </c>
      <c r="BI56" s="252" t="s">
        <v>99</v>
      </c>
    </row>
    <row r="57" spans="1:61" ht="12.75" customHeight="1">
      <c r="A57" s="856"/>
      <c r="B57" s="857"/>
      <c r="C57" s="858"/>
      <c r="D57" s="877" t="s">
        <v>22</v>
      </c>
      <c r="E57" s="878"/>
      <c r="F57" s="878"/>
      <c r="G57" s="878"/>
      <c r="H57" s="878"/>
      <c r="I57" s="878"/>
      <c r="J57" s="878"/>
      <c r="K57" s="878"/>
      <c r="L57" s="878"/>
      <c r="M57" s="878"/>
      <c r="N57" s="878"/>
      <c r="O57" s="878"/>
      <c r="P57" s="878"/>
      <c r="Q57" s="878"/>
      <c r="R57" s="878"/>
      <c r="S57" s="878"/>
      <c r="T57" s="878"/>
      <c r="U57" s="878"/>
      <c r="V57" s="878"/>
      <c r="W57" s="879"/>
      <c r="X57" s="949"/>
      <c r="Y57" s="949"/>
      <c r="Z57" s="949"/>
      <c r="AA57" s="949"/>
      <c r="AB57" s="949"/>
      <c r="AC57" s="949"/>
      <c r="AD57" s="949"/>
      <c r="AE57" s="949"/>
      <c r="AF57" s="949"/>
      <c r="AG57" s="949"/>
      <c r="AH57" s="1196" t="str">
        <f>IF(AND(AP57="",AX57=""),IF(FIO="","",0),"")</f>
        <v/>
      </c>
      <c r="AI57" s="1196"/>
      <c r="AJ57" s="1196"/>
      <c r="AK57" s="1196"/>
      <c r="AL57" s="1196"/>
      <c r="AM57" s="1196"/>
      <c r="AN57" s="1196"/>
      <c r="AO57" s="1196"/>
      <c r="AP57" s="1197"/>
      <c r="AQ57" s="1197"/>
      <c r="AR57" s="1197"/>
      <c r="AS57" s="1197"/>
      <c r="AT57" s="1197"/>
      <c r="AU57" s="1197"/>
      <c r="AV57" s="1197"/>
      <c r="AW57" s="1197"/>
      <c r="AX57" s="1197"/>
      <c r="AY57" s="1197"/>
      <c r="AZ57" s="1197"/>
      <c r="BA57" s="1197"/>
      <c r="BB57" s="1197"/>
      <c r="BC57" s="1197"/>
      <c r="BD57" s="1197"/>
      <c r="BE57" s="1197"/>
      <c r="BF57" s="237"/>
      <c r="BG57" s="29">
        <f>MAX(AH57:BE58)</f>
        <v>0</v>
      </c>
      <c r="BH57" s="253">
        <v>100</v>
      </c>
      <c r="BI57" s="253"/>
    </row>
    <row r="58" spans="1:61" ht="12.75" customHeight="1">
      <c r="A58" s="859"/>
      <c r="B58" s="860"/>
      <c r="C58" s="861"/>
      <c r="D58" s="880"/>
      <c r="E58" s="881"/>
      <c r="F58" s="881"/>
      <c r="G58" s="881"/>
      <c r="H58" s="881"/>
      <c r="I58" s="881"/>
      <c r="J58" s="881"/>
      <c r="K58" s="881"/>
      <c r="L58" s="881"/>
      <c r="M58" s="881"/>
      <c r="N58" s="881"/>
      <c r="O58" s="881"/>
      <c r="P58" s="881"/>
      <c r="Q58" s="881"/>
      <c r="R58" s="881"/>
      <c r="S58" s="881"/>
      <c r="T58" s="881"/>
      <c r="U58" s="881"/>
      <c r="V58" s="881"/>
      <c r="W58" s="882"/>
      <c r="X58" s="949"/>
      <c r="Y58" s="949"/>
      <c r="Z58" s="949"/>
      <c r="AA58" s="949"/>
      <c r="AB58" s="949"/>
      <c r="AC58" s="949"/>
      <c r="AD58" s="949"/>
      <c r="AE58" s="949"/>
      <c r="AF58" s="949"/>
      <c r="AG58" s="949"/>
      <c r="AH58" s="1196"/>
      <c r="AI58" s="1196"/>
      <c r="AJ58" s="1196"/>
      <c r="AK58" s="1196"/>
      <c r="AL58" s="1196"/>
      <c r="AM58" s="1196"/>
      <c r="AN58" s="1196"/>
      <c r="AO58" s="1196"/>
      <c r="AP58" s="1197"/>
      <c r="AQ58" s="1197"/>
      <c r="AR58" s="1197"/>
      <c r="AS58" s="1197"/>
      <c r="AT58" s="1197"/>
      <c r="AU58" s="1197"/>
      <c r="AV58" s="1197"/>
      <c r="AW58" s="1197"/>
      <c r="AX58" s="1197"/>
      <c r="AY58" s="1197"/>
      <c r="AZ58" s="1197"/>
      <c r="BA58" s="1197"/>
      <c r="BB58" s="1197"/>
      <c r="BC58" s="1197"/>
      <c r="BD58" s="1197"/>
      <c r="BE58" s="1197"/>
      <c r="BF58" s="237"/>
      <c r="BH58" s="2"/>
      <c r="BI58" s="2"/>
    </row>
    <row r="59" spans="1:61" ht="12.75" customHeight="1">
      <c r="A59" s="816" t="s">
        <v>379</v>
      </c>
      <c r="B59" s="817"/>
      <c r="C59" s="818"/>
      <c r="D59" s="825" t="s">
        <v>349</v>
      </c>
      <c r="E59" s="826"/>
      <c r="F59" s="826"/>
      <c r="G59" s="826"/>
      <c r="H59" s="826"/>
      <c r="I59" s="826"/>
      <c r="J59" s="826"/>
      <c r="K59" s="826"/>
      <c r="L59" s="826"/>
      <c r="M59" s="826"/>
      <c r="N59" s="826"/>
      <c r="O59" s="826"/>
      <c r="P59" s="826"/>
      <c r="Q59" s="826"/>
      <c r="R59" s="826"/>
      <c r="S59" s="826"/>
      <c r="T59" s="826"/>
      <c r="U59" s="826"/>
      <c r="V59" s="826"/>
      <c r="W59" s="826"/>
      <c r="X59" s="831" t="s">
        <v>361</v>
      </c>
      <c r="Y59" s="831"/>
      <c r="Z59" s="831"/>
      <c r="AA59" s="831"/>
      <c r="AB59" s="831"/>
      <c r="AC59" s="831"/>
      <c r="AD59" s="831"/>
      <c r="AE59" s="831"/>
      <c r="AF59" s="831"/>
      <c r="AG59" s="831"/>
      <c r="AH59" s="833" t="s">
        <v>527</v>
      </c>
      <c r="AI59" s="834"/>
      <c r="AJ59" s="834"/>
      <c r="AK59" s="834"/>
      <c r="AL59" s="834"/>
      <c r="AM59" s="834"/>
      <c r="AN59" s="834"/>
      <c r="AO59" s="834"/>
      <c r="AP59" s="834"/>
      <c r="AQ59" s="834"/>
      <c r="AR59" s="834"/>
      <c r="AS59" s="834"/>
      <c r="AT59" s="834"/>
      <c r="AU59" s="834"/>
      <c r="AV59" s="834"/>
      <c r="AW59" s="834"/>
      <c r="AX59" s="834"/>
      <c r="AY59" s="834"/>
      <c r="AZ59" s="834"/>
      <c r="BA59" s="834"/>
      <c r="BB59" s="834"/>
      <c r="BC59" s="834"/>
      <c r="BD59" s="834"/>
      <c r="BE59" s="835"/>
      <c r="BF59" s="237"/>
      <c r="BH59" s="2"/>
      <c r="BI59" s="2"/>
    </row>
    <row r="60" spans="1:61" ht="12.75" customHeight="1">
      <c r="A60" s="819"/>
      <c r="B60" s="820"/>
      <c r="C60" s="821"/>
      <c r="D60" s="827"/>
      <c r="E60" s="828"/>
      <c r="F60" s="828"/>
      <c r="G60" s="828"/>
      <c r="H60" s="828"/>
      <c r="I60" s="828"/>
      <c r="J60" s="828"/>
      <c r="K60" s="828"/>
      <c r="L60" s="828"/>
      <c r="M60" s="828"/>
      <c r="N60" s="828"/>
      <c r="O60" s="828"/>
      <c r="P60" s="828"/>
      <c r="Q60" s="828"/>
      <c r="R60" s="828"/>
      <c r="S60" s="828"/>
      <c r="T60" s="828"/>
      <c r="U60" s="828"/>
      <c r="V60" s="828"/>
      <c r="W60" s="828"/>
      <c r="X60" s="831"/>
      <c r="Y60" s="831"/>
      <c r="Z60" s="831"/>
      <c r="AA60" s="831"/>
      <c r="AB60" s="831"/>
      <c r="AC60" s="831"/>
      <c r="AD60" s="831"/>
      <c r="AE60" s="831"/>
      <c r="AF60" s="831"/>
      <c r="AG60" s="831"/>
      <c r="AH60" s="836" t="s">
        <v>506</v>
      </c>
      <c r="AI60" s="837"/>
      <c r="AJ60" s="837"/>
      <c r="AK60" s="837"/>
      <c r="AL60" s="837"/>
      <c r="AM60" s="837"/>
      <c r="AN60" s="837"/>
      <c r="AO60" s="837"/>
      <c r="AP60" s="837"/>
      <c r="AQ60" s="837"/>
      <c r="AR60" s="837"/>
      <c r="AS60" s="837"/>
      <c r="AT60" s="837"/>
      <c r="AU60" s="837"/>
      <c r="AV60" s="837"/>
      <c r="AW60" s="837"/>
      <c r="AX60" s="837"/>
      <c r="AY60" s="837"/>
      <c r="AZ60" s="837"/>
      <c r="BA60" s="837"/>
      <c r="BB60" s="837"/>
      <c r="BC60" s="837"/>
      <c r="BD60" s="837"/>
      <c r="BE60" s="838"/>
      <c r="BF60" s="237"/>
      <c r="BG60" s="250" t="s">
        <v>92</v>
      </c>
      <c r="BH60" s="2"/>
      <c r="BI60" s="2"/>
    </row>
    <row r="61" spans="1:61" ht="12.75" customHeight="1">
      <c r="A61" s="822"/>
      <c r="B61" s="823"/>
      <c r="C61" s="824"/>
      <c r="D61" s="829"/>
      <c r="E61" s="830"/>
      <c r="F61" s="830"/>
      <c r="G61" s="830"/>
      <c r="H61" s="830"/>
      <c r="I61" s="830"/>
      <c r="J61" s="830"/>
      <c r="K61" s="830"/>
      <c r="L61" s="830"/>
      <c r="M61" s="830"/>
      <c r="N61" s="830"/>
      <c r="O61" s="830"/>
      <c r="P61" s="830"/>
      <c r="Q61" s="830"/>
      <c r="R61" s="830"/>
      <c r="S61" s="830"/>
      <c r="T61" s="830"/>
      <c r="U61" s="830"/>
      <c r="V61" s="830"/>
      <c r="W61" s="830"/>
      <c r="X61" s="831"/>
      <c r="Y61" s="831"/>
      <c r="Z61" s="831"/>
      <c r="AA61" s="831"/>
      <c r="AB61" s="831"/>
      <c r="AC61" s="831"/>
      <c r="AD61" s="831"/>
      <c r="AE61" s="831"/>
      <c r="AF61" s="831"/>
      <c r="AG61" s="831"/>
      <c r="AH61" s="839">
        <v>0</v>
      </c>
      <c r="AI61" s="840"/>
      <c r="AJ61" s="840"/>
      <c r="AK61" s="840"/>
      <c r="AL61" s="840"/>
      <c r="AM61" s="840"/>
      <c r="AN61" s="840"/>
      <c r="AO61" s="841"/>
      <c r="AP61" s="1111" t="s">
        <v>365</v>
      </c>
      <c r="AQ61" s="1112"/>
      <c r="AR61" s="1112"/>
      <c r="AS61" s="1112"/>
      <c r="AT61" s="1112"/>
      <c r="AU61" s="1112"/>
      <c r="AV61" s="1112"/>
      <c r="AW61" s="1113"/>
      <c r="AX61" s="839" t="s">
        <v>581</v>
      </c>
      <c r="AY61" s="840"/>
      <c r="AZ61" s="840"/>
      <c r="BA61" s="840"/>
      <c r="BB61" s="840"/>
      <c r="BC61" s="840"/>
      <c r="BD61" s="840"/>
      <c r="BE61" s="841"/>
      <c r="BF61" s="237"/>
      <c r="BH61" s="2"/>
      <c r="BI61" s="2"/>
    </row>
    <row r="62" spans="1:61" ht="12.75" customHeight="1">
      <c r="A62" s="853" t="s">
        <v>148</v>
      </c>
      <c r="B62" s="854"/>
      <c r="C62" s="855"/>
      <c r="D62" s="752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сведения'!I22,"","  *")</f>
        <v>Динамика результатов освоения обучающимися образовательных программ по итогам мониторинга системы образования</v>
      </c>
      <c r="E62" s="753"/>
      <c r="F62" s="753"/>
      <c r="G62" s="753"/>
      <c r="H62" s="753"/>
      <c r="I62" s="753"/>
      <c r="J62" s="753"/>
      <c r="K62" s="753"/>
      <c r="L62" s="753"/>
      <c r="M62" s="753"/>
      <c r="N62" s="753"/>
      <c r="O62" s="753"/>
      <c r="P62" s="753"/>
      <c r="Q62" s="753"/>
      <c r="R62" s="753"/>
      <c r="S62" s="753"/>
      <c r="T62" s="753"/>
      <c r="U62" s="753"/>
      <c r="V62" s="753"/>
      <c r="W62" s="754"/>
      <c r="X62" s="949" t="s">
        <v>145</v>
      </c>
      <c r="Y62" s="949"/>
      <c r="Z62" s="949"/>
      <c r="AA62" s="949"/>
      <c r="AB62" s="949"/>
      <c r="AC62" s="949"/>
      <c r="AD62" s="949"/>
      <c r="AE62" s="949"/>
      <c r="AF62" s="949"/>
      <c r="AG62" s="949"/>
      <c r="AH62" s="783" t="s">
        <v>146</v>
      </c>
      <c r="AI62" s="784"/>
      <c r="AJ62" s="784"/>
      <c r="AK62" s="784"/>
      <c r="AL62" s="784"/>
      <c r="AM62" s="784"/>
      <c r="AN62" s="784"/>
      <c r="AO62" s="785"/>
      <c r="AP62" s="986" t="s">
        <v>48</v>
      </c>
      <c r="AQ62" s="925"/>
      <c r="AR62" s="925"/>
      <c r="AS62" s="925"/>
      <c r="AT62" s="925"/>
      <c r="AU62" s="925"/>
      <c r="AV62" s="925"/>
      <c r="AW62" s="926"/>
      <c r="AX62" s="986" t="s">
        <v>142</v>
      </c>
      <c r="AY62" s="925"/>
      <c r="AZ62" s="925"/>
      <c r="BA62" s="925"/>
      <c r="BB62" s="925"/>
      <c r="BC62" s="925"/>
      <c r="BD62" s="925"/>
      <c r="BE62" s="926"/>
      <c r="BF62" s="237"/>
      <c r="BH62" s="2"/>
      <c r="BI62" s="2"/>
    </row>
    <row r="63" spans="1:61" ht="12.75" customHeight="1">
      <c r="A63" s="856"/>
      <c r="B63" s="857"/>
      <c r="C63" s="858"/>
      <c r="D63" s="755"/>
      <c r="E63" s="756"/>
      <c r="F63" s="756"/>
      <c r="G63" s="756"/>
      <c r="H63" s="756"/>
      <c r="I63" s="756"/>
      <c r="J63" s="756"/>
      <c r="K63" s="756"/>
      <c r="L63" s="756"/>
      <c r="M63" s="756"/>
      <c r="N63" s="756"/>
      <c r="O63" s="756"/>
      <c r="P63" s="756"/>
      <c r="Q63" s="756"/>
      <c r="R63" s="756"/>
      <c r="S63" s="756"/>
      <c r="T63" s="756"/>
      <c r="U63" s="756"/>
      <c r="V63" s="756"/>
      <c r="W63" s="757"/>
      <c r="X63" s="949"/>
      <c r="Y63" s="949"/>
      <c r="Z63" s="949"/>
      <c r="AA63" s="949"/>
      <c r="AB63" s="949"/>
      <c r="AC63" s="949"/>
      <c r="AD63" s="949"/>
      <c r="AE63" s="949"/>
      <c r="AF63" s="949"/>
      <c r="AG63" s="949"/>
      <c r="AH63" s="786"/>
      <c r="AI63" s="787"/>
      <c r="AJ63" s="787"/>
      <c r="AK63" s="787"/>
      <c r="AL63" s="787"/>
      <c r="AM63" s="787"/>
      <c r="AN63" s="787"/>
      <c r="AO63" s="788"/>
      <c r="AP63" s="927"/>
      <c r="AQ63" s="928"/>
      <c r="AR63" s="928"/>
      <c r="AS63" s="928"/>
      <c r="AT63" s="928"/>
      <c r="AU63" s="928"/>
      <c r="AV63" s="928"/>
      <c r="AW63" s="929"/>
      <c r="AX63" s="927"/>
      <c r="AY63" s="688"/>
      <c r="AZ63" s="688"/>
      <c r="BA63" s="688"/>
      <c r="BB63" s="688"/>
      <c r="BC63" s="688"/>
      <c r="BD63" s="688"/>
      <c r="BE63" s="929"/>
      <c r="BF63" s="237"/>
      <c r="BH63" s="2"/>
      <c r="BI63" s="2"/>
    </row>
    <row r="64" spans="1:61" ht="12.75" customHeight="1">
      <c r="A64" s="856"/>
      <c r="B64" s="857"/>
      <c r="C64" s="858"/>
      <c r="D64" s="755"/>
      <c r="E64" s="756"/>
      <c r="F64" s="756"/>
      <c r="G64" s="756"/>
      <c r="H64" s="756"/>
      <c r="I64" s="756"/>
      <c r="J64" s="756"/>
      <c r="K64" s="756"/>
      <c r="L64" s="756"/>
      <c r="M64" s="756"/>
      <c r="N64" s="756"/>
      <c r="O64" s="756"/>
      <c r="P64" s="756"/>
      <c r="Q64" s="756"/>
      <c r="R64" s="756"/>
      <c r="S64" s="756"/>
      <c r="T64" s="756"/>
      <c r="U64" s="756"/>
      <c r="V64" s="756"/>
      <c r="W64" s="757"/>
      <c r="X64" s="949"/>
      <c r="Y64" s="949"/>
      <c r="Z64" s="949"/>
      <c r="AA64" s="949"/>
      <c r="AB64" s="949"/>
      <c r="AC64" s="949"/>
      <c r="AD64" s="949"/>
      <c r="AE64" s="949"/>
      <c r="AF64" s="949"/>
      <c r="AG64" s="949"/>
      <c r="AH64" s="786"/>
      <c r="AI64" s="787"/>
      <c r="AJ64" s="787"/>
      <c r="AK64" s="787"/>
      <c r="AL64" s="787"/>
      <c r="AM64" s="787"/>
      <c r="AN64" s="787"/>
      <c r="AO64" s="788"/>
      <c r="AP64" s="927"/>
      <c r="AQ64" s="928"/>
      <c r="AR64" s="928"/>
      <c r="AS64" s="928"/>
      <c r="AT64" s="928"/>
      <c r="AU64" s="928"/>
      <c r="AV64" s="928"/>
      <c r="AW64" s="929"/>
      <c r="AX64" s="927"/>
      <c r="AY64" s="688"/>
      <c r="AZ64" s="688"/>
      <c r="BA64" s="688"/>
      <c r="BB64" s="688"/>
      <c r="BC64" s="688"/>
      <c r="BD64" s="688"/>
      <c r="BE64" s="929"/>
      <c r="BF64" s="237"/>
      <c r="BH64" s="2"/>
      <c r="BI64" s="2"/>
    </row>
    <row r="65" spans="1:61" ht="12" customHeight="1">
      <c r="A65" s="856"/>
      <c r="B65" s="857"/>
      <c r="C65" s="858"/>
      <c r="D65" s="755"/>
      <c r="E65" s="756"/>
      <c r="F65" s="756"/>
      <c r="G65" s="756"/>
      <c r="H65" s="756"/>
      <c r="I65" s="756"/>
      <c r="J65" s="756"/>
      <c r="K65" s="756"/>
      <c r="L65" s="756"/>
      <c r="M65" s="756"/>
      <c r="N65" s="756"/>
      <c r="O65" s="756"/>
      <c r="P65" s="756"/>
      <c r="Q65" s="756"/>
      <c r="R65" s="756"/>
      <c r="S65" s="756"/>
      <c r="T65" s="756"/>
      <c r="U65" s="756"/>
      <c r="V65" s="756"/>
      <c r="W65" s="757"/>
      <c r="X65" s="949"/>
      <c r="Y65" s="949"/>
      <c r="Z65" s="949"/>
      <c r="AA65" s="949"/>
      <c r="AB65" s="949"/>
      <c r="AC65" s="949"/>
      <c r="AD65" s="949"/>
      <c r="AE65" s="949"/>
      <c r="AF65" s="949"/>
      <c r="AG65" s="949"/>
      <c r="AH65" s="786"/>
      <c r="AI65" s="787"/>
      <c r="AJ65" s="787"/>
      <c r="AK65" s="787"/>
      <c r="AL65" s="787"/>
      <c r="AM65" s="787"/>
      <c r="AN65" s="787"/>
      <c r="AO65" s="788"/>
      <c r="AP65" s="798" t="s">
        <v>49</v>
      </c>
      <c r="AQ65" s="1332"/>
      <c r="AR65" s="1332"/>
      <c r="AS65" s="1332"/>
      <c r="AT65" s="1332"/>
      <c r="AU65" s="1332"/>
      <c r="AV65" s="1332"/>
      <c r="AW65" s="1333"/>
      <c r="AX65" s="1337" t="s">
        <v>584</v>
      </c>
      <c r="AY65" s="1338"/>
      <c r="AZ65" s="1338"/>
      <c r="BA65" s="1338"/>
      <c r="BB65" s="1338"/>
      <c r="BC65" s="1338"/>
      <c r="BD65" s="1338"/>
      <c r="BE65" s="1339"/>
      <c r="BF65" s="237"/>
      <c r="BH65" s="2"/>
      <c r="BI65" s="2"/>
    </row>
    <row r="66" spans="1:61" ht="12" customHeight="1">
      <c r="A66" s="856"/>
      <c r="B66" s="857"/>
      <c r="C66" s="858"/>
      <c r="D66" s="755"/>
      <c r="E66" s="756"/>
      <c r="F66" s="756"/>
      <c r="G66" s="756"/>
      <c r="H66" s="756"/>
      <c r="I66" s="756"/>
      <c r="J66" s="756"/>
      <c r="K66" s="756"/>
      <c r="L66" s="756"/>
      <c r="M66" s="756"/>
      <c r="N66" s="756"/>
      <c r="O66" s="756"/>
      <c r="P66" s="756"/>
      <c r="Q66" s="756"/>
      <c r="R66" s="756"/>
      <c r="S66" s="756"/>
      <c r="T66" s="756"/>
      <c r="U66" s="756"/>
      <c r="V66" s="756"/>
      <c r="W66" s="757"/>
      <c r="X66" s="949"/>
      <c r="Y66" s="949"/>
      <c r="Z66" s="949"/>
      <c r="AA66" s="949"/>
      <c r="AB66" s="949"/>
      <c r="AC66" s="949"/>
      <c r="AD66" s="949"/>
      <c r="AE66" s="949"/>
      <c r="AF66" s="949"/>
      <c r="AG66" s="949"/>
      <c r="AH66" s="786"/>
      <c r="AI66" s="787"/>
      <c r="AJ66" s="787"/>
      <c r="AK66" s="787"/>
      <c r="AL66" s="787"/>
      <c r="AM66" s="787"/>
      <c r="AN66" s="787"/>
      <c r="AO66" s="788"/>
      <c r="AP66" s="798"/>
      <c r="AQ66" s="1332"/>
      <c r="AR66" s="1332"/>
      <c r="AS66" s="1332"/>
      <c r="AT66" s="1332"/>
      <c r="AU66" s="1332"/>
      <c r="AV66" s="1332"/>
      <c r="AW66" s="1333"/>
      <c r="AX66" s="1337"/>
      <c r="AY66" s="1338"/>
      <c r="AZ66" s="1338"/>
      <c r="BA66" s="1338"/>
      <c r="BB66" s="1338"/>
      <c r="BC66" s="1338"/>
      <c r="BD66" s="1338"/>
      <c r="BE66" s="1339"/>
      <c r="BF66" s="237"/>
      <c r="BH66" s="2"/>
      <c r="BI66" s="2"/>
    </row>
    <row r="67" spans="1:61" ht="27" customHeight="1">
      <c r="A67" s="856"/>
      <c r="B67" s="857"/>
      <c r="C67" s="858"/>
      <c r="D67" s="877" t="s">
        <v>22</v>
      </c>
      <c r="E67" s="878"/>
      <c r="F67" s="878"/>
      <c r="G67" s="878"/>
      <c r="H67" s="878"/>
      <c r="I67" s="878"/>
      <c r="J67" s="878"/>
      <c r="K67" s="878"/>
      <c r="L67" s="878"/>
      <c r="M67" s="878"/>
      <c r="N67" s="878"/>
      <c r="O67" s="878"/>
      <c r="P67" s="878"/>
      <c r="Q67" s="878"/>
      <c r="R67" s="878"/>
      <c r="S67" s="878"/>
      <c r="T67" s="878"/>
      <c r="U67" s="878"/>
      <c r="V67" s="878"/>
      <c r="W67" s="879"/>
      <c r="X67" s="949"/>
      <c r="Y67" s="949"/>
      <c r="Z67" s="949"/>
      <c r="AA67" s="949"/>
      <c r="AB67" s="949"/>
      <c r="AC67" s="949"/>
      <c r="AD67" s="949"/>
      <c r="AE67" s="949"/>
      <c r="AF67" s="949"/>
      <c r="AG67" s="949"/>
      <c r="AH67" s="795"/>
      <c r="AI67" s="796"/>
      <c r="AJ67" s="796"/>
      <c r="AK67" s="796"/>
      <c r="AL67" s="796"/>
      <c r="AM67" s="796"/>
      <c r="AN67" s="796"/>
      <c r="AO67" s="797"/>
      <c r="AP67" s="1334"/>
      <c r="AQ67" s="1335"/>
      <c r="AR67" s="1335"/>
      <c r="AS67" s="1335"/>
      <c r="AT67" s="1335"/>
      <c r="AU67" s="1335"/>
      <c r="AV67" s="1335"/>
      <c r="AW67" s="1336"/>
      <c r="AX67" s="1340"/>
      <c r="AY67" s="1341"/>
      <c r="AZ67" s="1341"/>
      <c r="BA67" s="1341"/>
      <c r="BB67" s="1341"/>
      <c r="BC67" s="1341"/>
      <c r="BD67" s="1341"/>
      <c r="BE67" s="1342"/>
      <c r="BF67" s="237"/>
      <c r="BH67" s="15" t="s">
        <v>100</v>
      </c>
      <c r="BI67" s="252" t="s">
        <v>99</v>
      </c>
    </row>
    <row r="68" spans="1:61" ht="12.75" customHeight="1">
      <c r="A68" s="856"/>
      <c r="B68" s="857"/>
      <c r="C68" s="858"/>
      <c r="D68" s="877"/>
      <c r="E68" s="878"/>
      <c r="F68" s="878"/>
      <c r="G68" s="878"/>
      <c r="H68" s="878"/>
      <c r="I68" s="878"/>
      <c r="J68" s="878"/>
      <c r="K68" s="878"/>
      <c r="L68" s="878"/>
      <c r="M68" s="878"/>
      <c r="N68" s="878"/>
      <c r="O68" s="878"/>
      <c r="P68" s="878"/>
      <c r="Q68" s="878"/>
      <c r="R68" s="878"/>
      <c r="S68" s="878"/>
      <c r="T68" s="878"/>
      <c r="U68" s="878"/>
      <c r="V68" s="878"/>
      <c r="W68" s="879"/>
      <c r="X68" s="949"/>
      <c r="Y68" s="949"/>
      <c r="Z68" s="949"/>
      <c r="AA68" s="949"/>
      <c r="AB68" s="949"/>
      <c r="AC68" s="949"/>
      <c r="AD68" s="949"/>
      <c r="AE68" s="949"/>
      <c r="AF68" s="949"/>
      <c r="AG68" s="949"/>
      <c r="AH68" s="1196" t="str">
        <f>IF(AND(AP68="",AX68=""),IF(FIO="","",0),"")</f>
        <v/>
      </c>
      <c r="AI68" s="1196"/>
      <c r="AJ68" s="1196"/>
      <c r="AK68" s="1196"/>
      <c r="AL68" s="1196"/>
      <c r="AM68" s="1196"/>
      <c r="AN68" s="1196"/>
      <c r="AO68" s="1196"/>
      <c r="AP68" s="1197"/>
      <c r="AQ68" s="1197"/>
      <c r="AR68" s="1197"/>
      <c r="AS68" s="1197"/>
      <c r="AT68" s="1197"/>
      <c r="AU68" s="1197"/>
      <c r="AV68" s="1197"/>
      <c r="AW68" s="1197"/>
      <c r="AX68" s="1197"/>
      <c r="AY68" s="1197"/>
      <c r="AZ68" s="1197"/>
      <c r="BA68" s="1197"/>
      <c r="BB68" s="1197"/>
      <c r="BC68" s="1197"/>
      <c r="BD68" s="1197"/>
      <c r="BE68" s="1197"/>
      <c r="BF68" s="237"/>
      <c r="BG68" s="29">
        <f>MAX(AH68:BE69)</f>
        <v>0</v>
      </c>
      <c r="BH68" s="253">
        <v>120</v>
      </c>
      <c r="BI68" s="253"/>
    </row>
    <row r="69" spans="1:61" ht="12.75" customHeight="1">
      <c r="A69" s="859"/>
      <c r="B69" s="860"/>
      <c r="C69" s="861"/>
      <c r="D69" s="880"/>
      <c r="E69" s="881"/>
      <c r="F69" s="881"/>
      <c r="G69" s="881"/>
      <c r="H69" s="881"/>
      <c r="I69" s="881"/>
      <c r="J69" s="881"/>
      <c r="K69" s="881"/>
      <c r="L69" s="881"/>
      <c r="M69" s="881"/>
      <c r="N69" s="881"/>
      <c r="O69" s="881"/>
      <c r="P69" s="881"/>
      <c r="Q69" s="881"/>
      <c r="R69" s="881"/>
      <c r="S69" s="881"/>
      <c r="T69" s="881"/>
      <c r="U69" s="881"/>
      <c r="V69" s="881"/>
      <c r="W69" s="882"/>
      <c r="X69" s="949"/>
      <c r="Y69" s="949"/>
      <c r="Z69" s="949"/>
      <c r="AA69" s="949"/>
      <c r="AB69" s="949"/>
      <c r="AC69" s="949"/>
      <c r="AD69" s="949"/>
      <c r="AE69" s="949"/>
      <c r="AF69" s="949"/>
      <c r="AG69" s="949"/>
      <c r="AH69" s="1196"/>
      <c r="AI69" s="1196"/>
      <c r="AJ69" s="1196"/>
      <c r="AK69" s="1196"/>
      <c r="AL69" s="1196"/>
      <c r="AM69" s="1196"/>
      <c r="AN69" s="1196"/>
      <c r="AO69" s="1196"/>
      <c r="AP69" s="1197"/>
      <c r="AQ69" s="1197"/>
      <c r="AR69" s="1197"/>
      <c r="AS69" s="1197"/>
      <c r="AT69" s="1197"/>
      <c r="AU69" s="1197"/>
      <c r="AV69" s="1197"/>
      <c r="AW69" s="1197"/>
      <c r="AX69" s="1197"/>
      <c r="AY69" s="1197"/>
      <c r="AZ69" s="1197"/>
      <c r="BA69" s="1197"/>
      <c r="BB69" s="1197"/>
      <c r="BC69" s="1197"/>
      <c r="BD69" s="1197"/>
      <c r="BE69" s="1197"/>
      <c r="BF69" s="237"/>
      <c r="BH69" s="2"/>
      <c r="BI69" s="2"/>
    </row>
    <row r="70" spans="1:61" ht="12.75" customHeight="1">
      <c r="A70" s="816" t="s">
        <v>379</v>
      </c>
      <c r="B70" s="817"/>
      <c r="C70" s="818"/>
      <c r="D70" s="825" t="s">
        <v>349</v>
      </c>
      <c r="E70" s="826"/>
      <c r="F70" s="826"/>
      <c r="G70" s="826"/>
      <c r="H70" s="826"/>
      <c r="I70" s="826"/>
      <c r="J70" s="826"/>
      <c r="K70" s="826"/>
      <c r="L70" s="826"/>
      <c r="M70" s="826"/>
      <c r="N70" s="826"/>
      <c r="O70" s="826"/>
      <c r="P70" s="826"/>
      <c r="Q70" s="826"/>
      <c r="R70" s="826"/>
      <c r="S70" s="826"/>
      <c r="T70" s="826"/>
      <c r="U70" s="826"/>
      <c r="V70" s="826"/>
      <c r="W70" s="826"/>
      <c r="X70" s="831" t="s">
        <v>361</v>
      </c>
      <c r="Y70" s="831"/>
      <c r="Z70" s="831"/>
      <c r="AA70" s="831"/>
      <c r="AB70" s="831"/>
      <c r="AC70" s="831"/>
      <c r="AD70" s="831"/>
      <c r="AE70" s="831"/>
      <c r="AF70" s="831"/>
      <c r="AG70" s="831"/>
      <c r="AH70" s="833" t="s">
        <v>527</v>
      </c>
      <c r="AI70" s="834"/>
      <c r="AJ70" s="834"/>
      <c r="AK70" s="834"/>
      <c r="AL70" s="834"/>
      <c r="AM70" s="834"/>
      <c r="AN70" s="834"/>
      <c r="AO70" s="834"/>
      <c r="AP70" s="834"/>
      <c r="AQ70" s="834"/>
      <c r="AR70" s="834"/>
      <c r="AS70" s="834"/>
      <c r="AT70" s="834"/>
      <c r="AU70" s="834"/>
      <c r="AV70" s="834"/>
      <c r="AW70" s="834"/>
      <c r="AX70" s="834"/>
      <c r="AY70" s="834"/>
      <c r="AZ70" s="834"/>
      <c r="BA70" s="834"/>
      <c r="BB70" s="834"/>
      <c r="BC70" s="834"/>
      <c r="BD70" s="834"/>
      <c r="BE70" s="835"/>
      <c r="BF70" s="237"/>
      <c r="BH70" s="2"/>
      <c r="BI70" s="2"/>
    </row>
    <row r="71" spans="1:61" ht="12.75" customHeight="1">
      <c r="A71" s="819"/>
      <c r="B71" s="820"/>
      <c r="C71" s="821"/>
      <c r="D71" s="827"/>
      <c r="E71" s="828"/>
      <c r="F71" s="828"/>
      <c r="G71" s="828"/>
      <c r="H71" s="828"/>
      <c r="I71" s="828"/>
      <c r="J71" s="828"/>
      <c r="K71" s="828"/>
      <c r="L71" s="828"/>
      <c r="M71" s="828"/>
      <c r="N71" s="828"/>
      <c r="O71" s="828"/>
      <c r="P71" s="828"/>
      <c r="Q71" s="828"/>
      <c r="R71" s="828"/>
      <c r="S71" s="828"/>
      <c r="T71" s="828"/>
      <c r="U71" s="828"/>
      <c r="V71" s="828"/>
      <c r="W71" s="828"/>
      <c r="X71" s="831"/>
      <c r="Y71" s="831"/>
      <c r="Z71" s="831"/>
      <c r="AA71" s="831"/>
      <c r="AB71" s="831"/>
      <c r="AC71" s="831"/>
      <c r="AD71" s="831"/>
      <c r="AE71" s="831"/>
      <c r="AF71" s="831"/>
      <c r="AG71" s="831"/>
      <c r="AH71" s="836" t="s">
        <v>506</v>
      </c>
      <c r="AI71" s="837"/>
      <c r="AJ71" s="837"/>
      <c r="AK71" s="837"/>
      <c r="AL71" s="837"/>
      <c r="AM71" s="837"/>
      <c r="AN71" s="837"/>
      <c r="AO71" s="837"/>
      <c r="AP71" s="837"/>
      <c r="AQ71" s="837"/>
      <c r="AR71" s="837"/>
      <c r="AS71" s="837"/>
      <c r="AT71" s="837"/>
      <c r="AU71" s="837"/>
      <c r="AV71" s="837"/>
      <c r="AW71" s="837"/>
      <c r="AX71" s="837"/>
      <c r="AY71" s="837"/>
      <c r="AZ71" s="837"/>
      <c r="BA71" s="837"/>
      <c r="BB71" s="837"/>
      <c r="BC71" s="837"/>
      <c r="BD71" s="837"/>
      <c r="BE71" s="838"/>
      <c r="BF71" s="237"/>
      <c r="BH71" s="2"/>
      <c r="BI71" s="2"/>
    </row>
    <row r="72" spans="1:61" ht="12.75" customHeight="1">
      <c r="A72" s="822"/>
      <c r="B72" s="823"/>
      <c r="C72" s="824"/>
      <c r="D72" s="829"/>
      <c r="E72" s="830"/>
      <c r="F72" s="830"/>
      <c r="G72" s="830"/>
      <c r="H72" s="830"/>
      <c r="I72" s="830"/>
      <c r="J72" s="830"/>
      <c r="K72" s="830"/>
      <c r="L72" s="830"/>
      <c r="M72" s="830"/>
      <c r="N72" s="830"/>
      <c r="O72" s="830"/>
      <c r="P72" s="830"/>
      <c r="Q72" s="830"/>
      <c r="R72" s="830"/>
      <c r="S72" s="830"/>
      <c r="T72" s="830"/>
      <c r="U72" s="830"/>
      <c r="V72" s="830"/>
      <c r="W72" s="830"/>
      <c r="X72" s="831"/>
      <c r="Y72" s="831"/>
      <c r="Z72" s="831"/>
      <c r="AA72" s="831"/>
      <c r="AB72" s="831"/>
      <c r="AC72" s="831"/>
      <c r="AD72" s="831"/>
      <c r="AE72" s="831"/>
      <c r="AF72" s="831"/>
      <c r="AG72" s="831"/>
      <c r="AH72" s="839">
        <v>0</v>
      </c>
      <c r="AI72" s="840"/>
      <c r="AJ72" s="840"/>
      <c r="AK72" s="840"/>
      <c r="AL72" s="840"/>
      <c r="AM72" s="840"/>
      <c r="AN72" s="840"/>
      <c r="AO72" s="841"/>
      <c r="AP72" s="1111">
        <v>50</v>
      </c>
      <c r="AQ72" s="1112"/>
      <c r="AR72" s="1112"/>
      <c r="AS72" s="1112"/>
      <c r="AT72" s="1112"/>
      <c r="AU72" s="1112"/>
      <c r="AV72" s="1112"/>
      <c r="AW72" s="1113"/>
      <c r="AX72" s="839">
        <v>100</v>
      </c>
      <c r="AY72" s="840"/>
      <c r="AZ72" s="840"/>
      <c r="BA72" s="840"/>
      <c r="BB72" s="840"/>
      <c r="BC72" s="840"/>
      <c r="BD72" s="840"/>
      <c r="BE72" s="841"/>
      <c r="BF72" s="237"/>
      <c r="BH72" s="2"/>
      <c r="BI72" s="2"/>
    </row>
    <row r="73" spans="1:61" ht="12.75" customHeight="1">
      <c r="A73" s="1325" t="s">
        <v>149</v>
      </c>
      <c r="B73" s="1325"/>
      <c r="C73" s="1325"/>
      <c r="D73" s="752" t="s">
        <v>30</v>
      </c>
      <c r="E73" s="753"/>
      <c r="F73" s="753"/>
      <c r="G73" s="753"/>
      <c r="H73" s="753"/>
      <c r="I73" s="753"/>
      <c r="J73" s="753"/>
      <c r="K73" s="753"/>
      <c r="L73" s="753"/>
      <c r="M73" s="753"/>
      <c r="N73" s="753"/>
      <c r="O73" s="753"/>
      <c r="P73" s="753"/>
      <c r="Q73" s="753"/>
      <c r="R73" s="753"/>
      <c r="S73" s="753"/>
      <c r="T73" s="753"/>
      <c r="U73" s="753"/>
      <c r="V73" s="753"/>
      <c r="W73" s="754"/>
      <c r="X73" s="949" t="s">
        <v>151</v>
      </c>
      <c r="Y73" s="949"/>
      <c r="Z73" s="949"/>
      <c r="AA73" s="949"/>
      <c r="AB73" s="949"/>
      <c r="AC73" s="949"/>
      <c r="AD73" s="949"/>
      <c r="AE73" s="949"/>
      <c r="AF73" s="949"/>
      <c r="AG73" s="949"/>
      <c r="AH73" s="1324" t="s">
        <v>153</v>
      </c>
      <c r="AI73" s="1324"/>
      <c r="AJ73" s="1324"/>
      <c r="AK73" s="1324"/>
      <c r="AL73" s="1324"/>
      <c r="AM73" s="1324"/>
      <c r="AN73" s="1324"/>
      <c r="AO73" s="1324"/>
      <c r="AP73" s="1324" t="s">
        <v>154</v>
      </c>
      <c r="AQ73" s="1324"/>
      <c r="AR73" s="1324"/>
      <c r="AS73" s="1324"/>
      <c r="AT73" s="1324"/>
      <c r="AU73" s="1324"/>
      <c r="AV73" s="1324"/>
      <c r="AW73" s="1324"/>
      <c r="AX73" s="1324" t="s">
        <v>155</v>
      </c>
      <c r="AY73" s="1324"/>
      <c r="AZ73" s="1324"/>
      <c r="BA73" s="1324"/>
      <c r="BB73" s="1324"/>
      <c r="BC73" s="1324"/>
      <c r="BD73" s="1324"/>
      <c r="BE73" s="1324"/>
      <c r="BF73" s="237"/>
      <c r="BH73" s="399" t="str">
        <f>"Результаты итоговой аттестации в форме ЕГЭ "&amp;VLOOKUP(BI124,BI127:BY133,3)</f>
        <v xml:space="preserve">Результаты итоговой аттестации в форме ЕГЭ  </v>
      </c>
      <c r="BI73" s="2"/>
    </row>
    <row r="74" spans="1:61" ht="12.75" customHeight="1">
      <c r="A74" s="1325"/>
      <c r="B74" s="1325"/>
      <c r="C74" s="1325"/>
      <c r="D74" s="755"/>
      <c r="E74" s="756"/>
      <c r="F74" s="756"/>
      <c r="G74" s="756"/>
      <c r="H74" s="756"/>
      <c r="I74" s="756"/>
      <c r="J74" s="756"/>
      <c r="K74" s="756"/>
      <c r="L74" s="756"/>
      <c r="M74" s="756"/>
      <c r="N74" s="756"/>
      <c r="O74" s="756"/>
      <c r="P74" s="756"/>
      <c r="Q74" s="756"/>
      <c r="R74" s="756"/>
      <c r="S74" s="756"/>
      <c r="T74" s="756"/>
      <c r="U74" s="756"/>
      <c r="V74" s="756"/>
      <c r="W74" s="757"/>
      <c r="X74" s="949"/>
      <c r="Y74" s="949"/>
      <c r="Z74" s="949"/>
      <c r="AA74" s="949"/>
      <c r="AB74" s="949"/>
      <c r="AC74" s="949"/>
      <c r="AD74" s="949"/>
      <c r="AE74" s="949"/>
      <c r="AF74" s="949"/>
      <c r="AG74" s="949"/>
      <c r="AH74" s="1324"/>
      <c r="AI74" s="1324"/>
      <c r="AJ74" s="1324"/>
      <c r="AK74" s="1324"/>
      <c r="AL74" s="1324"/>
      <c r="AM74" s="1324"/>
      <c r="AN74" s="1324"/>
      <c r="AO74" s="1324"/>
      <c r="AP74" s="1324"/>
      <c r="AQ74" s="1324"/>
      <c r="AR74" s="1324"/>
      <c r="AS74" s="1324"/>
      <c r="AT74" s="1324"/>
      <c r="AU74" s="1324"/>
      <c r="AV74" s="1324"/>
      <c r="AW74" s="1324"/>
      <c r="AX74" s="1324"/>
      <c r="AY74" s="1324"/>
      <c r="AZ74" s="1324"/>
      <c r="BA74" s="1324"/>
      <c r="BB74" s="1324"/>
      <c r="BC74" s="1324"/>
      <c r="BD74" s="1324"/>
      <c r="BE74" s="1324"/>
      <c r="BF74" s="237"/>
      <c r="BH74" s="2"/>
      <c r="BI74" s="2"/>
    </row>
    <row r="75" spans="1:61" ht="12.75" customHeight="1">
      <c r="A75" s="1325"/>
      <c r="B75" s="1325"/>
      <c r="C75" s="1325"/>
      <c r="D75" s="755"/>
      <c r="E75" s="756"/>
      <c r="F75" s="756"/>
      <c r="G75" s="756"/>
      <c r="H75" s="756"/>
      <c r="I75" s="756"/>
      <c r="J75" s="756"/>
      <c r="K75" s="756"/>
      <c r="L75" s="756"/>
      <c r="M75" s="756"/>
      <c r="N75" s="756"/>
      <c r="O75" s="756"/>
      <c r="P75" s="756"/>
      <c r="Q75" s="756"/>
      <c r="R75" s="756"/>
      <c r="S75" s="756"/>
      <c r="T75" s="756"/>
      <c r="U75" s="756"/>
      <c r="V75" s="756"/>
      <c r="W75" s="757"/>
      <c r="X75" s="949"/>
      <c r="Y75" s="949"/>
      <c r="Z75" s="949"/>
      <c r="AA75" s="949"/>
      <c r="AB75" s="949"/>
      <c r="AC75" s="949"/>
      <c r="AD75" s="949"/>
      <c r="AE75" s="949"/>
      <c r="AF75" s="949"/>
      <c r="AG75" s="949"/>
      <c r="AH75" s="1324"/>
      <c r="AI75" s="1324"/>
      <c r="AJ75" s="1324"/>
      <c r="AK75" s="1324"/>
      <c r="AL75" s="1324"/>
      <c r="AM75" s="1324"/>
      <c r="AN75" s="1324"/>
      <c r="AO75" s="1324"/>
      <c r="AP75" s="1324"/>
      <c r="AQ75" s="1324"/>
      <c r="AR75" s="1324"/>
      <c r="AS75" s="1324"/>
      <c r="AT75" s="1324"/>
      <c r="AU75" s="1324"/>
      <c r="AV75" s="1324"/>
      <c r="AW75" s="1324"/>
      <c r="AX75" s="1324"/>
      <c r="AY75" s="1324"/>
      <c r="AZ75" s="1324"/>
      <c r="BA75" s="1324"/>
      <c r="BB75" s="1324"/>
      <c r="BC75" s="1324"/>
      <c r="BD75" s="1324"/>
      <c r="BE75" s="1324"/>
      <c r="BF75" s="237"/>
      <c r="BI75" s="2"/>
    </row>
    <row r="76" spans="1:61" ht="14.45" customHeight="1">
      <c r="A76" s="1325"/>
      <c r="B76" s="1325"/>
      <c r="C76" s="1325"/>
      <c r="D76" s="877" t="s">
        <v>619</v>
      </c>
      <c r="E76" s="1326"/>
      <c r="F76" s="1326"/>
      <c r="G76" s="1326"/>
      <c r="H76" s="1326"/>
      <c r="I76" s="1326"/>
      <c r="J76" s="1326"/>
      <c r="K76" s="1326"/>
      <c r="L76" s="1326"/>
      <c r="M76" s="1326"/>
      <c r="N76" s="1326"/>
      <c r="O76" s="1326"/>
      <c r="P76" s="1326"/>
      <c r="Q76" s="1326"/>
      <c r="R76" s="1326"/>
      <c r="S76" s="1326"/>
      <c r="T76" s="1326"/>
      <c r="U76" s="1326"/>
      <c r="V76" s="1326"/>
      <c r="W76" s="1327"/>
      <c r="X76" s="949"/>
      <c r="Y76" s="949"/>
      <c r="Z76" s="949"/>
      <c r="AA76" s="949"/>
      <c r="AB76" s="949"/>
      <c r="AC76" s="949"/>
      <c r="AD76" s="949"/>
      <c r="AE76" s="949"/>
      <c r="AF76" s="949"/>
      <c r="AG76" s="949"/>
      <c r="AH76" s="1324"/>
      <c r="AI76" s="1324"/>
      <c r="AJ76" s="1324"/>
      <c r="AK76" s="1324"/>
      <c r="AL76" s="1324"/>
      <c r="AM76" s="1324"/>
      <c r="AN76" s="1324"/>
      <c r="AO76" s="1324"/>
      <c r="AP76" s="1324"/>
      <c r="AQ76" s="1324"/>
      <c r="AR76" s="1324"/>
      <c r="AS76" s="1324"/>
      <c r="AT76" s="1324"/>
      <c r="AU76" s="1324"/>
      <c r="AV76" s="1324"/>
      <c r="AW76" s="1324"/>
      <c r="AX76" s="1324"/>
      <c r="AY76" s="1324"/>
      <c r="AZ76" s="1324"/>
      <c r="BA76" s="1324"/>
      <c r="BB76" s="1324"/>
      <c r="BC76" s="1324"/>
      <c r="BD76" s="1324"/>
      <c r="BE76" s="1324"/>
      <c r="BF76" s="237"/>
      <c r="BH76" s="2"/>
      <c r="BI76" s="2"/>
    </row>
    <row r="77" spans="1:61" ht="12.75" customHeight="1">
      <c r="A77" s="1325"/>
      <c r="B77" s="1325"/>
      <c r="C77" s="1325"/>
      <c r="D77" s="1177"/>
      <c r="E77" s="1326"/>
      <c r="F77" s="1326"/>
      <c r="G77" s="1326"/>
      <c r="H77" s="1326"/>
      <c r="I77" s="1326"/>
      <c r="J77" s="1326"/>
      <c r="K77" s="1326"/>
      <c r="L77" s="1326"/>
      <c r="M77" s="1326"/>
      <c r="N77" s="1326"/>
      <c r="O77" s="1326"/>
      <c r="P77" s="1326"/>
      <c r="Q77" s="1326"/>
      <c r="R77" s="1326"/>
      <c r="S77" s="1326"/>
      <c r="T77" s="1326"/>
      <c r="U77" s="1326"/>
      <c r="V77" s="1326"/>
      <c r="W77" s="1327"/>
      <c r="X77" s="949"/>
      <c r="Y77" s="949"/>
      <c r="Z77" s="949"/>
      <c r="AA77" s="949"/>
      <c r="AB77" s="949"/>
      <c r="AC77" s="949"/>
      <c r="AD77" s="949"/>
      <c r="AE77" s="949"/>
      <c r="AF77" s="949"/>
      <c r="AG77" s="949"/>
      <c r="AH77" s="1196" t="str">
        <f>IF(AND(AP77="",AX77=""),IF(FIO="","",0),"")</f>
        <v/>
      </c>
      <c r="AI77" s="1196"/>
      <c r="AJ77" s="1196"/>
      <c r="AK77" s="1196"/>
      <c r="AL77" s="1196"/>
      <c r="AM77" s="1196"/>
      <c r="AN77" s="1196"/>
      <c r="AO77" s="1196"/>
      <c r="AP77" s="1197"/>
      <c r="AQ77" s="1197"/>
      <c r="AR77" s="1197"/>
      <c r="AS77" s="1197"/>
      <c r="AT77" s="1197"/>
      <c r="AU77" s="1197"/>
      <c r="AV77" s="1197"/>
      <c r="AW77" s="1197"/>
      <c r="AX77" s="1197"/>
      <c r="AY77" s="1197"/>
      <c r="AZ77" s="1197"/>
      <c r="BA77" s="1197"/>
      <c r="BB77" s="1197"/>
      <c r="BC77" s="1197"/>
      <c r="BD77" s="1197"/>
      <c r="BE77" s="1197"/>
      <c r="BF77" s="237"/>
      <c r="BG77" s="29">
        <f>IF(OR('общие сведения'!$R$5=3,'общие сведения'!$R$5=4),MAX(AH77:BE78),0)</f>
        <v>0</v>
      </c>
      <c r="BH77" s="253">
        <v>100</v>
      </c>
      <c r="BI77" s="253"/>
    </row>
    <row r="78" spans="1:61" ht="12.75" customHeight="1">
      <c r="A78" s="1325"/>
      <c r="B78" s="1325"/>
      <c r="C78" s="1325"/>
      <c r="D78" s="1328"/>
      <c r="E78" s="1329"/>
      <c r="F78" s="1329"/>
      <c r="G78" s="1329"/>
      <c r="H78" s="1329"/>
      <c r="I78" s="1329"/>
      <c r="J78" s="1329"/>
      <c r="K78" s="1329"/>
      <c r="L78" s="1329"/>
      <c r="M78" s="1329"/>
      <c r="N78" s="1329"/>
      <c r="O78" s="1329"/>
      <c r="P78" s="1329"/>
      <c r="Q78" s="1329"/>
      <c r="R78" s="1329"/>
      <c r="S78" s="1329"/>
      <c r="T78" s="1329"/>
      <c r="U78" s="1329"/>
      <c r="V78" s="1329"/>
      <c r="W78" s="1330"/>
      <c r="X78" s="949"/>
      <c r="Y78" s="949"/>
      <c r="Z78" s="949"/>
      <c r="AA78" s="949"/>
      <c r="AB78" s="949"/>
      <c r="AC78" s="949"/>
      <c r="AD78" s="949"/>
      <c r="AE78" s="949"/>
      <c r="AF78" s="949"/>
      <c r="AG78" s="949"/>
      <c r="AH78" s="1196"/>
      <c r="AI78" s="1196"/>
      <c r="AJ78" s="1196"/>
      <c r="AK78" s="1196"/>
      <c r="AL78" s="1196"/>
      <c r="AM78" s="1196"/>
      <c r="AN78" s="1196"/>
      <c r="AO78" s="1196"/>
      <c r="AP78" s="1197"/>
      <c r="AQ78" s="1197"/>
      <c r="AR78" s="1197"/>
      <c r="AS78" s="1197"/>
      <c r="AT78" s="1197"/>
      <c r="AU78" s="1197"/>
      <c r="AV78" s="1197"/>
      <c r="AW78" s="1197"/>
      <c r="AX78" s="1197"/>
      <c r="AY78" s="1197"/>
      <c r="AZ78" s="1197"/>
      <c r="BA78" s="1197"/>
      <c r="BB78" s="1197"/>
      <c r="BC78" s="1197"/>
      <c r="BD78" s="1197"/>
      <c r="BE78" s="1197"/>
      <c r="BF78" s="237"/>
      <c r="BH78" s="2"/>
      <c r="BI78" s="2"/>
    </row>
    <row r="79" spans="1:61" ht="12.75" customHeight="1">
      <c r="A79" s="1325" t="s">
        <v>150</v>
      </c>
      <c r="B79" s="1325"/>
      <c r="C79" s="1325"/>
      <c r="D79" s="752" t="s">
        <v>20</v>
      </c>
      <c r="E79" s="753"/>
      <c r="F79" s="753"/>
      <c r="G79" s="753"/>
      <c r="H79" s="753"/>
      <c r="I79" s="753"/>
      <c r="J79" s="753"/>
      <c r="K79" s="753"/>
      <c r="L79" s="753"/>
      <c r="M79" s="753"/>
      <c r="N79" s="753"/>
      <c r="O79" s="753"/>
      <c r="P79" s="753"/>
      <c r="Q79" s="753"/>
      <c r="R79" s="753"/>
      <c r="S79" s="753"/>
      <c r="T79" s="753"/>
      <c r="U79" s="753"/>
      <c r="V79" s="753"/>
      <c r="W79" s="754"/>
      <c r="X79" s="949" t="s">
        <v>152</v>
      </c>
      <c r="Y79" s="949"/>
      <c r="Z79" s="949"/>
      <c r="AA79" s="949"/>
      <c r="AB79" s="949"/>
      <c r="AC79" s="949"/>
      <c r="AD79" s="949"/>
      <c r="AE79" s="949"/>
      <c r="AF79" s="949"/>
      <c r="AG79" s="949"/>
      <c r="AH79" s="1324" t="s">
        <v>153</v>
      </c>
      <c r="AI79" s="1324"/>
      <c r="AJ79" s="1324"/>
      <c r="AK79" s="1324"/>
      <c r="AL79" s="1324"/>
      <c r="AM79" s="1324"/>
      <c r="AN79" s="1324"/>
      <c r="AO79" s="1324"/>
      <c r="AP79" s="1324" t="s">
        <v>154</v>
      </c>
      <c r="AQ79" s="1324"/>
      <c r="AR79" s="1324"/>
      <c r="AS79" s="1324"/>
      <c r="AT79" s="1324"/>
      <c r="AU79" s="1324"/>
      <c r="AV79" s="1324"/>
      <c r="AW79" s="1324"/>
      <c r="AX79" s="1324" t="s">
        <v>155</v>
      </c>
      <c r="AY79" s="1324"/>
      <c r="AZ79" s="1324"/>
      <c r="BA79" s="1324"/>
      <c r="BB79" s="1324"/>
      <c r="BC79" s="1324"/>
      <c r="BD79" s="1324"/>
      <c r="BE79" s="1324"/>
      <c r="BF79" s="237"/>
      <c r="BH79" s="399" t="str">
        <f>"Результаты итоговой аттестации в форме ГИА-9 "&amp;VLOOKUP(BI124,BI127:BY133,4)</f>
        <v xml:space="preserve">Результаты итоговой аттестации в форме ГИА-9  </v>
      </c>
      <c r="BI79" s="2"/>
    </row>
    <row r="80" spans="1:61" ht="12.75" customHeight="1">
      <c r="A80" s="1325"/>
      <c r="B80" s="1325"/>
      <c r="C80" s="1325"/>
      <c r="D80" s="755"/>
      <c r="E80" s="756"/>
      <c r="F80" s="756"/>
      <c r="G80" s="756"/>
      <c r="H80" s="756"/>
      <c r="I80" s="756"/>
      <c r="J80" s="756"/>
      <c r="K80" s="756"/>
      <c r="L80" s="756"/>
      <c r="M80" s="756"/>
      <c r="N80" s="756"/>
      <c r="O80" s="756"/>
      <c r="P80" s="756"/>
      <c r="Q80" s="756"/>
      <c r="R80" s="756"/>
      <c r="S80" s="756"/>
      <c r="T80" s="756"/>
      <c r="U80" s="756"/>
      <c r="V80" s="756"/>
      <c r="W80" s="757"/>
      <c r="X80" s="949"/>
      <c r="Y80" s="949"/>
      <c r="Z80" s="949"/>
      <c r="AA80" s="949"/>
      <c r="AB80" s="949"/>
      <c r="AC80" s="949"/>
      <c r="AD80" s="949"/>
      <c r="AE80" s="949"/>
      <c r="AF80" s="949"/>
      <c r="AG80" s="949"/>
      <c r="AH80" s="1324"/>
      <c r="AI80" s="1324"/>
      <c r="AJ80" s="1324"/>
      <c r="AK80" s="1324"/>
      <c r="AL80" s="1324"/>
      <c r="AM80" s="1324"/>
      <c r="AN80" s="1324"/>
      <c r="AO80" s="1324"/>
      <c r="AP80" s="1324"/>
      <c r="AQ80" s="1324"/>
      <c r="AR80" s="1324"/>
      <c r="AS80" s="1324"/>
      <c r="AT80" s="1324"/>
      <c r="AU80" s="1324"/>
      <c r="AV80" s="1324"/>
      <c r="AW80" s="1324"/>
      <c r="AX80" s="1324"/>
      <c r="AY80" s="1324"/>
      <c r="AZ80" s="1324"/>
      <c r="BA80" s="1324"/>
      <c r="BB80" s="1324"/>
      <c r="BC80" s="1324"/>
      <c r="BD80" s="1324"/>
      <c r="BE80" s="1324"/>
      <c r="BF80" s="237"/>
      <c r="BH80" s="2"/>
      <c r="BI80" s="2"/>
    </row>
    <row r="81" spans="1:78" ht="12.75" customHeight="1">
      <c r="A81" s="1325"/>
      <c r="B81" s="1325"/>
      <c r="C81" s="1325"/>
      <c r="D81" s="755"/>
      <c r="E81" s="756"/>
      <c r="F81" s="756"/>
      <c r="G81" s="756"/>
      <c r="H81" s="756"/>
      <c r="I81" s="756"/>
      <c r="J81" s="756"/>
      <c r="K81" s="756"/>
      <c r="L81" s="756"/>
      <c r="M81" s="756"/>
      <c r="N81" s="756"/>
      <c r="O81" s="756"/>
      <c r="P81" s="756"/>
      <c r="Q81" s="756"/>
      <c r="R81" s="756"/>
      <c r="S81" s="756"/>
      <c r="T81" s="756"/>
      <c r="U81" s="756"/>
      <c r="V81" s="756"/>
      <c r="W81" s="757"/>
      <c r="X81" s="949"/>
      <c r="Y81" s="949"/>
      <c r="Z81" s="949"/>
      <c r="AA81" s="949"/>
      <c r="AB81" s="949"/>
      <c r="AC81" s="949"/>
      <c r="AD81" s="949"/>
      <c r="AE81" s="949"/>
      <c r="AF81" s="949"/>
      <c r="AG81" s="949"/>
      <c r="AH81" s="1324"/>
      <c r="AI81" s="1324"/>
      <c r="AJ81" s="1324"/>
      <c r="AK81" s="1324"/>
      <c r="AL81" s="1324"/>
      <c r="AM81" s="1324"/>
      <c r="AN81" s="1324"/>
      <c r="AO81" s="1324"/>
      <c r="AP81" s="1324"/>
      <c r="AQ81" s="1324"/>
      <c r="AR81" s="1324"/>
      <c r="AS81" s="1324"/>
      <c r="AT81" s="1324"/>
      <c r="AU81" s="1324"/>
      <c r="AV81" s="1324"/>
      <c r="AW81" s="1324"/>
      <c r="AX81" s="1324"/>
      <c r="AY81" s="1324"/>
      <c r="AZ81" s="1324"/>
      <c r="BA81" s="1324"/>
      <c r="BB81" s="1324"/>
      <c r="BC81" s="1324"/>
      <c r="BD81" s="1324"/>
      <c r="BE81" s="1324"/>
      <c r="BF81" s="237"/>
      <c r="BH81" s="2"/>
      <c r="BI81" s="2"/>
    </row>
    <row r="82" spans="1:78" ht="15.6" customHeight="1">
      <c r="A82" s="1325"/>
      <c r="B82" s="1325"/>
      <c r="C82" s="1325"/>
      <c r="D82" s="877" t="s">
        <v>619</v>
      </c>
      <c r="E82" s="1326"/>
      <c r="F82" s="1326"/>
      <c r="G82" s="1326"/>
      <c r="H82" s="1326"/>
      <c r="I82" s="1326"/>
      <c r="J82" s="1326"/>
      <c r="K82" s="1326"/>
      <c r="L82" s="1326"/>
      <c r="M82" s="1326"/>
      <c r="N82" s="1326"/>
      <c r="O82" s="1326"/>
      <c r="P82" s="1326"/>
      <c r="Q82" s="1326"/>
      <c r="R82" s="1326"/>
      <c r="S82" s="1326"/>
      <c r="T82" s="1326"/>
      <c r="U82" s="1326"/>
      <c r="V82" s="1326"/>
      <c r="W82" s="1327"/>
      <c r="X82" s="949"/>
      <c r="Y82" s="949"/>
      <c r="Z82" s="949"/>
      <c r="AA82" s="949"/>
      <c r="AB82" s="949"/>
      <c r="AC82" s="949"/>
      <c r="AD82" s="949"/>
      <c r="AE82" s="949"/>
      <c r="AF82" s="949"/>
      <c r="AG82" s="949"/>
      <c r="AH82" s="1324"/>
      <c r="AI82" s="1324"/>
      <c r="AJ82" s="1324"/>
      <c r="AK82" s="1324"/>
      <c r="AL82" s="1324"/>
      <c r="AM82" s="1324"/>
      <c r="AN82" s="1324"/>
      <c r="AO82" s="1324"/>
      <c r="AP82" s="1324"/>
      <c r="AQ82" s="1324"/>
      <c r="AR82" s="1324"/>
      <c r="AS82" s="1324"/>
      <c r="AT82" s="1324"/>
      <c r="AU82" s="1324"/>
      <c r="AV82" s="1324"/>
      <c r="AW82" s="1324"/>
      <c r="AX82" s="1324"/>
      <c r="AY82" s="1324"/>
      <c r="AZ82" s="1324"/>
      <c r="BA82" s="1324"/>
      <c r="BB82" s="1324"/>
      <c r="BC82" s="1324"/>
      <c r="BD82" s="1324"/>
      <c r="BE82" s="1324"/>
      <c r="BF82" s="237"/>
      <c r="BH82" s="2"/>
      <c r="BI82" s="2"/>
    </row>
    <row r="83" spans="1:78" ht="12.75" customHeight="1">
      <c r="A83" s="1325"/>
      <c r="B83" s="1325"/>
      <c r="C83" s="1325"/>
      <c r="D83" s="1177"/>
      <c r="E83" s="1326"/>
      <c r="F83" s="1326"/>
      <c r="G83" s="1326"/>
      <c r="H83" s="1326"/>
      <c r="I83" s="1326"/>
      <c r="J83" s="1326"/>
      <c r="K83" s="1326"/>
      <c r="L83" s="1326"/>
      <c r="M83" s="1326"/>
      <c r="N83" s="1326"/>
      <c r="O83" s="1326"/>
      <c r="P83" s="1326"/>
      <c r="Q83" s="1326"/>
      <c r="R83" s="1326"/>
      <c r="S83" s="1326"/>
      <c r="T83" s="1326"/>
      <c r="U83" s="1326"/>
      <c r="V83" s="1326"/>
      <c r="W83" s="1327"/>
      <c r="X83" s="949"/>
      <c r="Y83" s="949"/>
      <c r="Z83" s="949"/>
      <c r="AA83" s="949"/>
      <c r="AB83" s="949"/>
      <c r="AC83" s="949"/>
      <c r="AD83" s="949"/>
      <c r="AE83" s="949"/>
      <c r="AF83" s="949"/>
      <c r="AG83" s="949"/>
      <c r="AH83" s="1196" t="str">
        <f>IF(AND(AP83="",AX83=""),IF(FIO="","",0),"")</f>
        <v/>
      </c>
      <c r="AI83" s="1196"/>
      <c r="AJ83" s="1196"/>
      <c r="AK83" s="1196"/>
      <c r="AL83" s="1196"/>
      <c r="AM83" s="1196"/>
      <c r="AN83" s="1196"/>
      <c r="AO83" s="1196"/>
      <c r="AP83" s="1197"/>
      <c r="AQ83" s="1197"/>
      <c r="AR83" s="1197"/>
      <c r="AS83" s="1197"/>
      <c r="AT83" s="1197"/>
      <c r="AU83" s="1197"/>
      <c r="AV83" s="1197"/>
      <c r="AW83" s="1197"/>
      <c r="AX83" s="1197"/>
      <c r="AY83" s="1197"/>
      <c r="AZ83" s="1197"/>
      <c r="BA83" s="1197"/>
      <c r="BB83" s="1197"/>
      <c r="BC83" s="1197"/>
      <c r="BD83" s="1197"/>
      <c r="BE83" s="1197"/>
      <c r="BF83" s="237"/>
      <c r="BG83" s="29">
        <f>IF(OR('общие сведения'!$R$5=3,'общие сведения'!$R$5=2),MAX(AH83:BE84),0)</f>
        <v>0</v>
      </c>
      <c r="BH83" s="253">
        <v>100</v>
      </c>
      <c r="BI83" s="253"/>
    </row>
    <row r="84" spans="1:78" ht="12.75" customHeight="1">
      <c r="A84" s="1325"/>
      <c r="B84" s="1325"/>
      <c r="C84" s="1325"/>
      <c r="D84" s="1328"/>
      <c r="E84" s="1329"/>
      <c r="F84" s="1329"/>
      <c r="G84" s="1329"/>
      <c r="H84" s="1329"/>
      <c r="I84" s="1329"/>
      <c r="J84" s="1329"/>
      <c r="K84" s="1329"/>
      <c r="L84" s="1329"/>
      <c r="M84" s="1329"/>
      <c r="N84" s="1329"/>
      <c r="O84" s="1329"/>
      <c r="P84" s="1329"/>
      <c r="Q84" s="1329"/>
      <c r="R84" s="1329"/>
      <c r="S84" s="1329"/>
      <c r="T84" s="1329"/>
      <c r="U84" s="1329"/>
      <c r="V84" s="1329"/>
      <c r="W84" s="1330"/>
      <c r="X84" s="949"/>
      <c r="Y84" s="949"/>
      <c r="Z84" s="949"/>
      <c r="AA84" s="949"/>
      <c r="AB84" s="949"/>
      <c r="AC84" s="949"/>
      <c r="AD84" s="949"/>
      <c r="AE84" s="949"/>
      <c r="AF84" s="949"/>
      <c r="AG84" s="949"/>
      <c r="AH84" s="1196"/>
      <c r="AI84" s="1196"/>
      <c r="AJ84" s="1196"/>
      <c r="AK84" s="1196"/>
      <c r="AL84" s="1196"/>
      <c r="AM84" s="1196"/>
      <c r="AN84" s="1196"/>
      <c r="AO84" s="1196"/>
      <c r="AP84" s="1197"/>
      <c r="AQ84" s="1197"/>
      <c r="AR84" s="1197"/>
      <c r="AS84" s="1197"/>
      <c r="AT84" s="1197"/>
      <c r="AU84" s="1197"/>
      <c r="AV84" s="1197"/>
      <c r="AW84" s="1197"/>
      <c r="AX84" s="1197"/>
      <c r="AY84" s="1197"/>
      <c r="AZ84" s="1197"/>
      <c r="BA84" s="1197"/>
      <c r="BB84" s="1197"/>
      <c r="BC84" s="1197"/>
      <c r="BD84" s="1197"/>
      <c r="BE84" s="1197"/>
      <c r="BF84" s="237"/>
      <c r="BH84" s="2"/>
      <c r="BI84" s="2"/>
    </row>
    <row r="85" spans="1:78" s="127" customFormat="1">
      <c r="A85" s="1331"/>
      <c r="B85" s="1331"/>
      <c r="C85" s="1331"/>
      <c r="D85" s="283"/>
      <c r="E85" s="283"/>
      <c r="F85" s="283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  <c r="AJ85" s="283"/>
      <c r="AK85" s="283"/>
      <c r="AL85" s="283"/>
      <c r="AM85" s="283"/>
      <c r="AN85" s="283"/>
      <c r="AO85" s="283"/>
      <c r="AP85" s="283"/>
      <c r="AQ85" s="283"/>
      <c r="AR85" s="283"/>
      <c r="AS85" s="283"/>
      <c r="AT85" s="283"/>
      <c r="AU85" s="283"/>
      <c r="AV85" s="283"/>
      <c r="AW85" s="283"/>
      <c r="AX85" s="283"/>
      <c r="AY85" s="283"/>
      <c r="AZ85" s="283"/>
      <c r="BA85" s="283"/>
      <c r="BB85" s="283"/>
      <c r="BC85" s="283"/>
      <c r="BD85" s="283"/>
      <c r="BE85" s="283"/>
      <c r="BF85" s="237"/>
      <c r="BG85" s="128"/>
      <c r="BH85" s="128"/>
      <c r="BI85" s="128"/>
      <c r="BJ85" s="129"/>
    </row>
    <row r="86" spans="1:78" s="287" customFormat="1" ht="15">
      <c r="A86" s="1275" t="s">
        <v>345</v>
      </c>
      <c r="B86" s="1275"/>
      <c r="C86" s="1275"/>
      <c r="D86" s="1275" t="s">
        <v>68</v>
      </c>
      <c r="E86" s="1275"/>
      <c r="F86" s="1275"/>
      <c r="G86" s="1275"/>
      <c r="H86" s="1275"/>
      <c r="I86" s="1275"/>
      <c r="J86" s="1275"/>
      <c r="K86" s="1275"/>
      <c r="L86" s="1275"/>
      <c r="M86" s="1275"/>
      <c r="N86" s="1275"/>
      <c r="O86" s="1275"/>
      <c r="P86" s="1275"/>
      <c r="Q86" s="1275"/>
      <c r="R86" s="1275"/>
      <c r="S86" s="1275"/>
      <c r="T86" s="1275"/>
      <c r="U86" s="1275"/>
      <c r="V86" s="1275"/>
      <c r="W86" s="1275"/>
      <c r="X86" s="1275"/>
      <c r="Y86" s="1275"/>
      <c r="Z86" s="1275"/>
      <c r="AA86" s="1275"/>
      <c r="AB86" s="1275"/>
      <c r="AC86" s="1275"/>
      <c r="AD86" s="1275"/>
      <c r="AE86" s="1275"/>
      <c r="AF86" s="1275"/>
      <c r="AG86" s="1275"/>
      <c r="AH86" s="1275"/>
      <c r="AI86" s="1275"/>
      <c r="AJ86" s="1275"/>
      <c r="AK86" s="1275"/>
      <c r="AL86" s="1275"/>
      <c r="AM86" s="1275"/>
      <c r="AN86" s="1275"/>
      <c r="AO86" s="1275"/>
      <c r="AP86" s="1275"/>
      <c r="AQ86" s="1275"/>
      <c r="AR86" s="1275"/>
      <c r="AS86" s="1275"/>
      <c r="AT86" s="1275"/>
      <c r="AU86" s="1275"/>
      <c r="AV86" s="1275"/>
      <c r="AW86" s="1275"/>
      <c r="AX86" s="1275"/>
      <c r="AY86" s="1275"/>
      <c r="AZ86" s="1275"/>
      <c r="BA86" s="1275"/>
      <c r="BB86" s="1275"/>
      <c r="BC86" s="1275"/>
      <c r="BD86" s="1275"/>
      <c r="BE86" s="1275"/>
      <c r="BF86" s="237"/>
      <c r="BH86" s="306"/>
      <c r="BI86" s="288" t="s">
        <v>93</v>
      </c>
      <c r="BJ86" s="289">
        <f>SUM(BG87:BG173)</f>
        <v>0</v>
      </c>
      <c r="BK86" s="127"/>
    </row>
    <row r="87" spans="1:78" ht="12.75" customHeight="1">
      <c r="A87" s="290"/>
      <c r="B87" s="291" t="s">
        <v>47</v>
      </c>
      <c r="C87" s="290"/>
      <c r="D87" s="291"/>
      <c r="E87" s="291"/>
      <c r="F87" s="291"/>
      <c r="G87" s="291"/>
      <c r="H87" s="291"/>
      <c r="I87" s="291"/>
      <c r="J87" s="290"/>
      <c r="K87" s="290"/>
      <c r="L87" s="290"/>
      <c r="M87" s="290"/>
      <c r="N87" s="290"/>
      <c r="O87" s="290"/>
      <c r="P87" s="290"/>
      <c r="Q87" s="290"/>
      <c r="R87" s="290"/>
      <c r="S87" s="290"/>
      <c r="T87" s="290"/>
      <c r="U87" s="290"/>
      <c r="V87" s="290"/>
      <c r="W87" s="290"/>
      <c r="X87" s="290"/>
      <c r="Y87" s="290"/>
      <c r="Z87" s="290"/>
      <c r="AA87" s="290"/>
      <c r="AB87" s="290"/>
      <c r="AC87" s="290"/>
      <c r="AD87" s="290"/>
      <c r="AE87" s="290"/>
      <c r="AF87" s="290"/>
      <c r="AG87" s="290"/>
      <c r="AH87" s="290"/>
      <c r="AI87" s="290"/>
      <c r="AJ87" s="290"/>
      <c r="AK87" s="290"/>
      <c r="AL87" s="290"/>
      <c r="AM87" s="290"/>
      <c r="AN87" s="290"/>
      <c r="AO87" s="290"/>
      <c r="AP87" s="290"/>
      <c r="AQ87" s="290"/>
      <c r="AR87" s="290"/>
      <c r="AS87" s="290"/>
      <c r="AT87" s="290"/>
      <c r="AU87" s="290"/>
      <c r="AV87" s="290"/>
      <c r="AW87" s="290"/>
      <c r="AX87" s="290"/>
      <c r="AY87" s="290"/>
      <c r="AZ87" s="290"/>
      <c r="BA87" s="290"/>
      <c r="BB87" s="290"/>
      <c r="BC87" s="290"/>
      <c r="BD87" s="290"/>
      <c r="BE87" s="290"/>
      <c r="BF87" s="237"/>
    </row>
    <row r="88" spans="1:78" ht="12.75" customHeight="1">
      <c r="A88" s="293"/>
      <c r="B88" s="294" t="s">
        <v>363</v>
      </c>
      <c r="C88" s="1014" t="s">
        <v>555</v>
      </c>
      <c r="D88" s="1014"/>
      <c r="E88" s="1014"/>
      <c r="F88" s="1014"/>
      <c r="G88" s="1014"/>
      <c r="H88" s="1014"/>
      <c r="I88" s="1014"/>
      <c r="J88" s="1014"/>
      <c r="K88" s="1014"/>
      <c r="L88" s="1014"/>
      <c r="M88" s="1014"/>
      <c r="N88" s="1014"/>
      <c r="O88" s="1014"/>
      <c r="P88" s="1014"/>
      <c r="Q88" s="1014"/>
      <c r="R88" s="1014"/>
      <c r="S88" s="1014"/>
      <c r="T88" s="1014"/>
      <c r="U88" s="1014"/>
      <c r="V88" s="1014"/>
      <c r="W88" s="1014"/>
      <c r="X88" s="1014"/>
      <c r="Y88" s="1014"/>
      <c r="Z88" s="1014"/>
      <c r="AA88" s="1014"/>
      <c r="AB88" s="1014"/>
      <c r="AC88" s="1014"/>
      <c r="AD88" s="1014"/>
      <c r="AE88" s="1014"/>
      <c r="AF88" s="1014"/>
      <c r="AG88" s="1014"/>
      <c r="AH88" s="1014"/>
      <c r="AI88" s="1014"/>
      <c r="AJ88" s="1014"/>
      <c r="AK88" s="1014"/>
      <c r="AL88" s="1014"/>
      <c r="AM88" s="1014"/>
      <c r="AN88" s="1014"/>
      <c r="AO88" s="1014"/>
      <c r="AP88" s="1014"/>
      <c r="AQ88" s="1014"/>
      <c r="AR88" s="1014"/>
      <c r="AS88" s="1014"/>
      <c r="AT88" s="1014"/>
      <c r="AU88" s="1014"/>
      <c r="AV88" s="1014"/>
      <c r="AW88" s="1014"/>
      <c r="AX88" s="1014"/>
      <c r="AY88" s="1014"/>
      <c r="AZ88" s="1014"/>
      <c r="BA88" s="1014"/>
      <c r="BB88" s="1014"/>
      <c r="BC88" s="1014"/>
      <c r="BD88" s="1014"/>
      <c r="BE88" s="1014"/>
      <c r="BF88" s="237"/>
    </row>
    <row r="89" spans="1:78" ht="13.5">
      <c r="A89" s="293"/>
      <c r="B89" s="294"/>
      <c r="C89" s="1014"/>
      <c r="D89" s="1014"/>
      <c r="E89" s="1014"/>
      <c r="F89" s="1014"/>
      <c r="G89" s="1014"/>
      <c r="H89" s="1014"/>
      <c r="I89" s="1014"/>
      <c r="J89" s="1014"/>
      <c r="K89" s="1014"/>
      <c r="L89" s="1014"/>
      <c r="M89" s="1014"/>
      <c r="N89" s="1014"/>
      <c r="O89" s="1014"/>
      <c r="P89" s="1014"/>
      <c r="Q89" s="1014"/>
      <c r="R89" s="1014"/>
      <c r="S89" s="1014"/>
      <c r="T89" s="1014"/>
      <c r="U89" s="1014"/>
      <c r="V89" s="1014"/>
      <c r="W89" s="1014"/>
      <c r="X89" s="1014"/>
      <c r="Y89" s="1014"/>
      <c r="Z89" s="1014"/>
      <c r="AA89" s="1014"/>
      <c r="AB89" s="1014"/>
      <c r="AC89" s="1014"/>
      <c r="AD89" s="1014"/>
      <c r="AE89" s="1014"/>
      <c r="AF89" s="1014"/>
      <c r="AG89" s="1014"/>
      <c r="AH89" s="1014"/>
      <c r="AI89" s="1014"/>
      <c r="AJ89" s="1014"/>
      <c r="AK89" s="1014"/>
      <c r="AL89" s="1014"/>
      <c r="AM89" s="1014"/>
      <c r="AN89" s="1014"/>
      <c r="AO89" s="1014"/>
      <c r="AP89" s="1014"/>
      <c r="AQ89" s="1014"/>
      <c r="AR89" s="1014"/>
      <c r="AS89" s="1014"/>
      <c r="AT89" s="1014"/>
      <c r="AU89" s="1014"/>
      <c r="AV89" s="1014"/>
      <c r="AW89" s="1014"/>
      <c r="AX89" s="1014"/>
      <c r="AY89" s="1014"/>
      <c r="AZ89" s="1014"/>
      <c r="BA89" s="1014"/>
      <c r="BB89" s="1014"/>
      <c r="BC89" s="1014"/>
      <c r="BD89" s="1014"/>
      <c r="BE89" s="1014"/>
      <c r="BF89" s="237"/>
    </row>
    <row r="90" spans="1:78" ht="12.75" customHeight="1">
      <c r="A90" s="293"/>
      <c r="B90" s="294" t="s">
        <v>363</v>
      </c>
      <c r="C90" s="938" t="s">
        <v>556</v>
      </c>
      <c r="D90" s="938"/>
      <c r="E90" s="938"/>
      <c r="F90" s="938"/>
      <c r="G90" s="938"/>
      <c r="H90" s="938"/>
      <c r="I90" s="938"/>
      <c r="J90" s="938"/>
      <c r="K90" s="938"/>
      <c r="L90" s="938"/>
      <c r="M90" s="938"/>
      <c r="N90" s="938"/>
      <c r="O90" s="938"/>
      <c r="P90" s="938"/>
      <c r="Q90" s="938"/>
      <c r="R90" s="938"/>
      <c r="S90" s="938"/>
      <c r="T90" s="938"/>
      <c r="U90" s="938"/>
      <c r="V90" s="938"/>
      <c r="W90" s="938"/>
      <c r="X90" s="938"/>
      <c r="Y90" s="938"/>
      <c r="Z90" s="938"/>
      <c r="AA90" s="938"/>
      <c r="AB90" s="938"/>
      <c r="AC90" s="938"/>
      <c r="AD90" s="938"/>
      <c r="AE90" s="938"/>
      <c r="AF90" s="938"/>
      <c r="AG90" s="938"/>
      <c r="AH90" s="938"/>
      <c r="AI90" s="938"/>
      <c r="AJ90" s="938"/>
      <c r="AK90" s="938"/>
      <c r="AL90" s="938"/>
      <c r="AM90" s="938"/>
      <c r="AN90" s="938"/>
      <c r="AO90" s="938"/>
      <c r="AP90" s="938"/>
      <c r="AQ90" s="938"/>
      <c r="AR90" s="938"/>
      <c r="AS90" s="938"/>
      <c r="AT90" s="938"/>
      <c r="AU90" s="938"/>
      <c r="AV90" s="938"/>
      <c r="AW90" s="938"/>
      <c r="AX90" s="938"/>
      <c r="AY90" s="938"/>
      <c r="AZ90" s="938"/>
      <c r="BA90" s="938"/>
      <c r="BB90" s="938"/>
      <c r="BC90" s="938"/>
      <c r="BD90" s="938"/>
      <c r="BE90" s="938"/>
      <c r="BF90" s="237"/>
    </row>
    <row r="91" spans="1:78" ht="12.75" customHeight="1">
      <c r="A91" s="294"/>
      <c r="B91" s="295"/>
      <c r="C91" s="938"/>
      <c r="D91" s="938"/>
      <c r="E91" s="938"/>
      <c r="F91" s="938"/>
      <c r="G91" s="938"/>
      <c r="H91" s="938"/>
      <c r="I91" s="938"/>
      <c r="J91" s="938"/>
      <c r="K91" s="938"/>
      <c r="L91" s="938"/>
      <c r="M91" s="938"/>
      <c r="N91" s="938"/>
      <c r="O91" s="938"/>
      <c r="P91" s="938"/>
      <c r="Q91" s="938"/>
      <c r="R91" s="938"/>
      <c r="S91" s="938"/>
      <c r="T91" s="938"/>
      <c r="U91" s="938"/>
      <c r="V91" s="938"/>
      <c r="W91" s="938"/>
      <c r="X91" s="938"/>
      <c r="Y91" s="938"/>
      <c r="Z91" s="938"/>
      <c r="AA91" s="938"/>
      <c r="AB91" s="938"/>
      <c r="AC91" s="938"/>
      <c r="AD91" s="938"/>
      <c r="AE91" s="938"/>
      <c r="AF91" s="938"/>
      <c r="AG91" s="938"/>
      <c r="AH91" s="938"/>
      <c r="AI91" s="938"/>
      <c r="AJ91" s="938"/>
      <c r="AK91" s="938"/>
      <c r="AL91" s="938"/>
      <c r="AM91" s="938"/>
      <c r="AN91" s="938"/>
      <c r="AO91" s="938"/>
      <c r="AP91" s="938"/>
      <c r="AQ91" s="938"/>
      <c r="AR91" s="938"/>
      <c r="AS91" s="938"/>
      <c r="AT91" s="938"/>
      <c r="AU91" s="938"/>
      <c r="AV91" s="938"/>
      <c r="AW91" s="938"/>
      <c r="AX91" s="938"/>
      <c r="AY91" s="938"/>
      <c r="AZ91" s="938"/>
      <c r="BA91" s="938"/>
      <c r="BB91" s="938"/>
      <c r="BC91" s="938"/>
      <c r="BD91" s="938"/>
      <c r="BE91" s="938"/>
      <c r="BF91" s="237"/>
      <c r="BH91" s="2"/>
      <c r="BI91" s="2"/>
    </row>
    <row r="92" spans="1:78" ht="13.5">
      <c r="A92" s="294"/>
      <c r="B92" s="295"/>
      <c r="C92" s="938"/>
      <c r="D92" s="938"/>
      <c r="E92" s="938"/>
      <c r="F92" s="938"/>
      <c r="G92" s="938"/>
      <c r="H92" s="938"/>
      <c r="I92" s="938"/>
      <c r="J92" s="938"/>
      <c r="K92" s="938"/>
      <c r="L92" s="938"/>
      <c r="M92" s="938"/>
      <c r="N92" s="938"/>
      <c r="O92" s="938"/>
      <c r="P92" s="938"/>
      <c r="Q92" s="938"/>
      <c r="R92" s="938"/>
      <c r="S92" s="938"/>
      <c r="T92" s="938"/>
      <c r="U92" s="938"/>
      <c r="V92" s="938"/>
      <c r="W92" s="938"/>
      <c r="X92" s="938"/>
      <c r="Y92" s="938"/>
      <c r="Z92" s="938"/>
      <c r="AA92" s="938"/>
      <c r="AB92" s="938"/>
      <c r="AC92" s="938"/>
      <c r="AD92" s="938"/>
      <c r="AE92" s="938"/>
      <c r="AF92" s="938"/>
      <c r="AG92" s="938"/>
      <c r="AH92" s="938"/>
      <c r="AI92" s="938"/>
      <c r="AJ92" s="938"/>
      <c r="AK92" s="938"/>
      <c r="AL92" s="938"/>
      <c r="AM92" s="938"/>
      <c r="AN92" s="938"/>
      <c r="AO92" s="938"/>
      <c r="AP92" s="938"/>
      <c r="AQ92" s="938"/>
      <c r="AR92" s="938"/>
      <c r="AS92" s="938"/>
      <c r="AT92" s="938"/>
      <c r="AU92" s="938"/>
      <c r="AV92" s="938"/>
      <c r="AW92" s="938"/>
      <c r="AX92" s="938"/>
      <c r="AY92" s="938"/>
      <c r="AZ92" s="938"/>
      <c r="BA92" s="938"/>
      <c r="BB92" s="938"/>
      <c r="BC92" s="938"/>
      <c r="BD92" s="938"/>
      <c r="BE92" s="938"/>
      <c r="BF92" s="237"/>
      <c r="BH92" s="2"/>
      <c r="BI92" s="2"/>
    </row>
    <row r="93" spans="1:78" s="127" customFormat="1" ht="9" customHeight="1">
      <c r="A93" s="280"/>
      <c r="B93" s="281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37"/>
      <c r="BG93" s="128"/>
      <c r="BJ93" s="129"/>
    </row>
    <row r="94" spans="1:78" ht="12.75" customHeight="1">
      <c r="A94" s="816" t="s">
        <v>379</v>
      </c>
      <c r="B94" s="817"/>
      <c r="C94" s="818"/>
      <c r="D94" s="825" t="s">
        <v>349</v>
      </c>
      <c r="E94" s="826"/>
      <c r="F94" s="826"/>
      <c r="G94" s="826"/>
      <c r="H94" s="826"/>
      <c r="I94" s="826"/>
      <c r="J94" s="826"/>
      <c r="K94" s="826"/>
      <c r="L94" s="826"/>
      <c r="M94" s="826"/>
      <c r="N94" s="826"/>
      <c r="O94" s="826"/>
      <c r="P94" s="826"/>
      <c r="Q94" s="826"/>
      <c r="R94" s="826"/>
      <c r="S94" s="833" t="s">
        <v>527</v>
      </c>
      <c r="T94" s="834"/>
      <c r="U94" s="834"/>
      <c r="V94" s="834"/>
      <c r="W94" s="834"/>
      <c r="X94" s="834"/>
      <c r="Y94" s="834"/>
      <c r="Z94" s="834"/>
      <c r="AA94" s="834"/>
      <c r="AB94" s="834"/>
      <c r="AC94" s="834"/>
      <c r="AD94" s="834"/>
      <c r="AE94" s="834"/>
      <c r="AF94" s="834"/>
      <c r="AG94" s="834"/>
      <c r="AH94" s="834"/>
      <c r="AI94" s="834"/>
      <c r="AJ94" s="834"/>
      <c r="AK94" s="834"/>
      <c r="AL94" s="834"/>
      <c r="AM94" s="834"/>
      <c r="AN94" s="834"/>
      <c r="AO94" s="834"/>
      <c r="AP94" s="834"/>
      <c r="AQ94" s="834"/>
      <c r="AR94" s="834"/>
      <c r="AS94" s="834"/>
      <c r="AT94" s="834"/>
      <c r="AU94" s="834"/>
      <c r="AV94" s="834"/>
      <c r="AW94" s="834"/>
      <c r="AX94" s="834"/>
      <c r="AY94" s="834"/>
      <c r="AZ94" s="834"/>
      <c r="BA94" s="834"/>
      <c r="BB94" s="834"/>
      <c r="BC94" s="834"/>
      <c r="BD94" s="834"/>
      <c r="BE94" s="835"/>
      <c r="BF94" s="237"/>
      <c r="BH94" s="2"/>
      <c r="BI94" s="2"/>
    </row>
    <row r="95" spans="1:78" ht="12.75" customHeight="1">
      <c r="A95" s="819"/>
      <c r="B95" s="820"/>
      <c r="C95" s="821"/>
      <c r="D95" s="827"/>
      <c r="E95" s="828"/>
      <c r="F95" s="828"/>
      <c r="G95" s="828"/>
      <c r="H95" s="828"/>
      <c r="I95" s="828"/>
      <c r="J95" s="828"/>
      <c r="K95" s="828"/>
      <c r="L95" s="828"/>
      <c r="M95" s="828"/>
      <c r="N95" s="828"/>
      <c r="O95" s="828"/>
      <c r="P95" s="828"/>
      <c r="Q95" s="828"/>
      <c r="R95" s="828"/>
      <c r="S95" s="836" t="s">
        <v>350</v>
      </c>
      <c r="T95" s="837"/>
      <c r="U95" s="837"/>
      <c r="V95" s="837"/>
      <c r="W95" s="837"/>
      <c r="X95" s="837"/>
      <c r="Y95" s="837"/>
      <c r="Z95" s="837"/>
      <c r="AA95" s="837"/>
      <c r="AB95" s="837"/>
      <c r="AC95" s="837"/>
      <c r="AD95" s="837"/>
      <c r="AE95" s="837"/>
      <c r="AF95" s="837"/>
      <c r="AG95" s="837"/>
      <c r="AH95" s="837"/>
      <c r="AI95" s="837"/>
      <c r="AJ95" s="837"/>
      <c r="AK95" s="837"/>
      <c r="AL95" s="837"/>
      <c r="AM95" s="837"/>
      <c r="AN95" s="837"/>
      <c r="AO95" s="837"/>
      <c r="AP95" s="837"/>
      <c r="AQ95" s="837"/>
      <c r="AR95" s="837"/>
      <c r="AS95" s="837"/>
      <c r="AT95" s="837"/>
      <c r="AU95" s="837"/>
      <c r="AV95" s="837"/>
      <c r="AW95" s="837"/>
      <c r="AX95" s="837"/>
      <c r="AY95" s="837"/>
      <c r="AZ95" s="837"/>
      <c r="BA95" s="837"/>
      <c r="BB95" s="837"/>
      <c r="BC95" s="837"/>
      <c r="BD95" s="837"/>
      <c r="BE95" s="838"/>
      <c r="BF95" s="237"/>
      <c r="BH95" s="2"/>
      <c r="BI95" s="2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</row>
    <row r="96" spans="1:78" ht="12.75" customHeight="1">
      <c r="A96" s="822"/>
      <c r="B96" s="823"/>
      <c r="C96" s="824"/>
      <c r="D96" s="829"/>
      <c r="E96" s="830"/>
      <c r="F96" s="830"/>
      <c r="G96" s="830"/>
      <c r="H96" s="830"/>
      <c r="I96" s="830"/>
      <c r="J96" s="830"/>
      <c r="K96" s="830"/>
      <c r="L96" s="830"/>
      <c r="M96" s="830"/>
      <c r="N96" s="830"/>
      <c r="O96" s="830"/>
      <c r="P96" s="830"/>
      <c r="Q96" s="830"/>
      <c r="R96" s="892"/>
      <c r="S96" s="1279">
        <v>0</v>
      </c>
      <c r="T96" s="1280"/>
      <c r="U96" s="1280"/>
      <c r="V96" s="1280"/>
      <c r="W96" s="1281"/>
      <c r="X96" s="1282" t="s">
        <v>287</v>
      </c>
      <c r="Y96" s="1283"/>
      <c r="Z96" s="1283"/>
      <c r="AA96" s="1283"/>
      <c r="AB96" s="1283"/>
      <c r="AC96" s="1284"/>
      <c r="AD96" s="1279" t="s">
        <v>394</v>
      </c>
      <c r="AE96" s="1280"/>
      <c r="AF96" s="1280"/>
      <c r="AG96" s="1280"/>
      <c r="AH96" s="1280"/>
      <c r="AI96" s="1280"/>
      <c r="AJ96" s="1281"/>
      <c r="AK96" s="1279" t="s">
        <v>396</v>
      </c>
      <c r="AL96" s="1280"/>
      <c r="AM96" s="1280"/>
      <c r="AN96" s="1280"/>
      <c r="AO96" s="1280"/>
      <c r="AP96" s="1280"/>
      <c r="AQ96" s="1281"/>
      <c r="AR96" s="1279" t="s">
        <v>397</v>
      </c>
      <c r="AS96" s="1280"/>
      <c r="AT96" s="1280"/>
      <c r="AU96" s="1280"/>
      <c r="AV96" s="1280"/>
      <c r="AW96" s="1280"/>
      <c r="AX96" s="1281"/>
      <c r="AY96" s="1279" t="s">
        <v>398</v>
      </c>
      <c r="AZ96" s="1280"/>
      <c r="BA96" s="1280"/>
      <c r="BB96" s="1280"/>
      <c r="BC96" s="1280"/>
      <c r="BD96" s="1280"/>
      <c r="BE96" s="1281"/>
      <c r="BF96" s="237"/>
      <c r="BH96" s="2"/>
      <c r="BI96" s="2"/>
      <c r="BP96" s="8"/>
      <c r="BQ96" s="1323"/>
      <c r="BR96" s="1323"/>
      <c r="BS96" s="1323"/>
      <c r="BT96" s="1323"/>
      <c r="BU96" s="1323"/>
      <c r="BV96" s="1323"/>
      <c r="BW96" s="1323"/>
      <c r="BX96" s="8"/>
      <c r="BY96" s="8"/>
      <c r="BZ96" s="8"/>
    </row>
    <row r="97" spans="1:78" ht="15" customHeight="1">
      <c r="A97" s="743" t="s">
        <v>352</v>
      </c>
      <c r="B97" s="744"/>
      <c r="C97" s="745"/>
      <c r="D97" s="1291" t="str">
        <f>VLOOKUP(BI124,BI127:BY133,5)</f>
        <v>Результаты участия обучающихся в предметных олимпиадах</v>
      </c>
      <c r="E97" s="1292"/>
      <c r="F97" s="1292"/>
      <c r="G97" s="1292"/>
      <c r="H97" s="1292"/>
      <c r="I97" s="1292"/>
      <c r="J97" s="1292"/>
      <c r="K97" s="1292"/>
      <c r="L97" s="1292"/>
      <c r="M97" s="1292"/>
      <c r="N97" s="1292"/>
      <c r="O97" s="1292"/>
      <c r="P97" s="1292"/>
      <c r="Q97" s="1292"/>
      <c r="R97" s="1293"/>
      <c r="S97" s="945" t="s">
        <v>533</v>
      </c>
      <c r="T97" s="946"/>
      <c r="U97" s="946"/>
      <c r="V97" s="946"/>
      <c r="W97" s="946"/>
      <c r="X97" s="946"/>
      <c r="Y97" s="946"/>
      <c r="Z97" s="946"/>
      <c r="AA97" s="946"/>
      <c r="AB97" s="946"/>
      <c r="AC97" s="946"/>
      <c r="AD97" s="946"/>
      <c r="AE97" s="946"/>
      <c r="AF97" s="946"/>
      <c r="AG97" s="946"/>
      <c r="AH97" s="946"/>
      <c r="AI97" s="946"/>
      <c r="AJ97" s="946"/>
      <c r="AK97" s="946"/>
      <c r="AL97" s="946"/>
      <c r="AM97" s="946"/>
      <c r="AN97" s="946"/>
      <c r="AO97" s="946"/>
      <c r="AP97" s="946"/>
      <c r="AQ97" s="946"/>
      <c r="AR97" s="946"/>
      <c r="AS97" s="946"/>
      <c r="AT97" s="946"/>
      <c r="AU97" s="946"/>
      <c r="AV97" s="946"/>
      <c r="AW97" s="946"/>
      <c r="AX97" s="946"/>
      <c r="AY97" s="946"/>
      <c r="AZ97" s="946"/>
      <c r="BA97" s="946"/>
      <c r="BB97" s="946"/>
      <c r="BC97" s="946"/>
      <c r="BD97" s="946"/>
      <c r="BE97" s="947"/>
      <c r="BF97" s="237"/>
      <c r="BG97" s="340" t="s">
        <v>587</v>
      </c>
      <c r="BH97" s="2"/>
      <c r="BI97" s="2"/>
      <c r="BP97" s="8"/>
      <c r="BQ97" s="336"/>
      <c r="BR97" s="336"/>
      <c r="BS97" s="336"/>
      <c r="BT97" s="336"/>
      <c r="BU97" s="336"/>
      <c r="BV97" s="336"/>
      <c r="BW97" s="336"/>
      <c r="BX97" s="8"/>
      <c r="BY97" s="8"/>
      <c r="BZ97" s="8"/>
    </row>
    <row r="98" spans="1:78" ht="12.75" customHeight="1">
      <c r="A98" s="746"/>
      <c r="B98" s="747"/>
      <c r="C98" s="748"/>
      <c r="D98" s="1294"/>
      <c r="E98" s="1295"/>
      <c r="F98" s="1295"/>
      <c r="G98" s="1295"/>
      <c r="H98" s="1295"/>
      <c r="I98" s="1295"/>
      <c r="J98" s="1295"/>
      <c r="K98" s="1295"/>
      <c r="L98" s="1295"/>
      <c r="M98" s="1295"/>
      <c r="N98" s="1295"/>
      <c r="O98" s="1295"/>
      <c r="P98" s="1295"/>
      <c r="Q98" s="1295"/>
      <c r="R98" s="1296"/>
      <c r="S98" s="783" t="s">
        <v>526</v>
      </c>
      <c r="T98" s="784"/>
      <c r="U98" s="784"/>
      <c r="V98" s="784"/>
      <c r="W98" s="785"/>
      <c r="X98" s="783" t="s">
        <v>95</v>
      </c>
      <c r="Y98" s="784"/>
      <c r="Z98" s="784"/>
      <c r="AA98" s="784"/>
      <c r="AB98" s="784"/>
      <c r="AC98" s="784"/>
      <c r="AD98" s="783" t="s">
        <v>96</v>
      </c>
      <c r="AE98" s="784"/>
      <c r="AF98" s="784"/>
      <c r="AG98" s="784"/>
      <c r="AH98" s="784"/>
      <c r="AI98" s="784"/>
      <c r="AJ98" s="785"/>
      <c r="AK98" s="784" t="s">
        <v>353</v>
      </c>
      <c r="AL98" s="784"/>
      <c r="AM98" s="784"/>
      <c r="AN98" s="784"/>
      <c r="AO98" s="784"/>
      <c r="AP98" s="784"/>
      <c r="AQ98" s="784"/>
      <c r="AR98" s="783" t="s">
        <v>356</v>
      </c>
      <c r="AS98" s="784"/>
      <c r="AT98" s="784"/>
      <c r="AU98" s="784"/>
      <c r="AV98" s="784"/>
      <c r="AW98" s="784"/>
      <c r="AX98" s="785"/>
      <c r="AY98" s="783" t="s">
        <v>94</v>
      </c>
      <c r="AZ98" s="784"/>
      <c r="BA98" s="784"/>
      <c r="BB98" s="784"/>
      <c r="BC98" s="784"/>
      <c r="BD98" s="784"/>
      <c r="BE98" s="785"/>
      <c r="BF98" s="237"/>
      <c r="BG98" s="2" t="s">
        <v>560</v>
      </c>
      <c r="BH98" s="2"/>
      <c r="BI98" s="2"/>
      <c r="BP98" s="8"/>
      <c r="BQ98" s="1145"/>
      <c r="BR98" s="1146"/>
      <c r="BS98" s="1146"/>
      <c r="BT98" s="1146"/>
      <c r="BU98" s="1146"/>
      <c r="BV98" s="1146"/>
      <c r="BW98" s="1146"/>
      <c r="BX98" s="8"/>
      <c r="BY98" s="8"/>
      <c r="BZ98" s="8"/>
    </row>
    <row r="99" spans="1:78" ht="12.75" customHeight="1">
      <c r="A99" s="746"/>
      <c r="B99" s="747"/>
      <c r="C99" s="748"/>
      <c r="D99" s="1294"/>
      <c r="E99" s="1295"/>
      <c r="F99" s="1295"/>
      <c r="G99" s="1295"/>
      <c r="H99" s="1295"/>
      <c r="I99" s="1295"/>
      <c r="J99" s="1295"/>
      <c r="K99" s="1295"/>
      <c r="L99" s="1295"/>
      <c r="M99" s="1295"/>
      <c r="N99" s="1295"/>
      <c r="O99" s="1295"/>
      <c r="P99" s="1295"/>
      <c r="Q99" s="1295"/>
      <c r="R99" s="1296"/>
      <c r="S99" s="786"/>
      <c r="T99" s="787"/>
      <c r="U99" s="787"/>
      <c r="V99" s="787"/>
      <c r="W99" s="788"/>
      <c r="X99" s="786"/>
      <c r="Y99" s="787"/>
      <c r="Z99" s="787"/>
      <c r="AA99" s="787"/>
      <c r="AB99" s="787"/>
      <c r="AC99" s="787"/>
      <c r="AD99" s="786"/>
      <c r="AE99" s="787"/>
      <c r="AF99" s="787"/>
      <c r="AG99" s="787"/>
      <c r="AH99" s="787"/>
      <c r="AI99" s="787"/>
      <c r="AJ99" s="788"/>
      <c r="AK99" s="787"/>
      <c r="AL99" s="787"/>
      <c r="AM99" s="787"/>
      <c r="AN99" s="787"/>
      <c r="AO99" s="787"/>
      <c r="AP99" s="787"/>
      <c r="AQ99" s="787"/>
      <c r="AR99" s="786"/>
      <c r="AS99" s="787"/>
      <c r="AT99" s="787"/>
      <c r="AU99" s="787"/>
      <c r="AV99" s="787"/>
      <c r="AW99" s="787"/>
      <c r="AX99" s="788"/>
      <c r="AY99" s="786"/>
      <c r="AZ99" s="787"/>
      <c r="BA99" s="787"/>
      <c r="BB99" s="787"/>
      <c r="BC99" s="787"/>
      <c r="BD99" s="787"/>
      <c r="BE99" s="788"/>
      <c r="BF99" s="237"/>
      <c r="BH99" s="2"/>
      <c r="BI99" s="2"/>
      <c r="BP99" s="8"/>
      <c r="BQ99" s="1146"/>
      <c r="BR99" s="1146"/>
      <c r="BS99" s="1146"/>
      <c r="BT99" s="1146"/>
      <c r="BU99" s="1146"/>
      <c r="BV99" s="1146"/>
      <c r="BW99" s="1146"/>
      <c r="BX99" s="8"/>
      <c r="BY99" s="8"/>
      <c r="BZ99" s="8"/>
    </row>
    <row r="100" spans="1:78" ht="14.25" customHeight="1">
      <c r="A100" s="746"/>
      <c r="B100" s="747"/>
      <c r="C100" s="748"/>
      <c r="D100" s="1294"/>
      <c r="E100" s="1295"/>
      <c r="F100" s="1295"/>
      <c r="G100" s="1295"/>
      <c r="H100" s="1295"/>
      <c r="I100" s="1295"/>
      <c r="J100" s="1295"/>
      <c r="K100" s="1295"/>
      <c r="L100" s="1295"/>
      <c r="M100" s="1295"/>
      <c r="N100" s="1295"/>
      <c r="O100" s="1295"/>
      <c r="P100" s="1295"/>
      <c r="Q100" s="1295"/>
      <c r="R100" s="1296"/>
      <c r="S100" s="786"/>
      <c r="T100" s="787"/>
      <c r="U100" s="787"/>
      <c r="V100" s="787"/>
      <c r="W100" s="788"/>
      <c r="X100" s="798" t="s">
        <v>411</v>
      </c>
      <c r="Y100" s="799"/>
      <c r="Z100" s="799"/>
      <c r="AA100" s="799"/>
      <c r="AB100" s="799"/>
      <c r="AC100" s="799"/>
      <c r="AD100" s="798" t="s">
        <v>411</v>
      </c>
      <c r="AE100" s="799"/>
      <c r="AF100" s="799"/>
      <c r="AG100" s="799"/>
      <c r="AH100" s="799"/>
      <c r="AI100" s="799"/>
      <c r="AJ100" s="800"/>
      <c r="AK100" s="799" t="s">
        <v>411</v>
      </c>
      <c r="AL100" s="799"/>
      <c r="AM100" s="799"/>
      <c r="AN100" s="799"/>
      <c r="AO100" s="799"/>
      <c r="AP100" s="799"/>
      <c r="AQ100" s="799"/>
      <c r="AR100" s="798" t="s">
        <v>411</v>
      </c>
      <c r="AS100" s="799"/>
      <c r="AT100" s="799"/>
      <c r="AU100" s="799"/>
      <c r="AV100" s="799"/>
      <c r="AW100" s="799"/>
      <c r="AX100" s="800"/>
      <c r="AY100" s="798" t="s">
        <v>411</v>
      </c>
      <c r="AZ100" s="799"/>
      <c r="BA100" s="799"/>
      <c r="BB100" s="799"/>
      <c r="BC100" s="799"/>
      <c r="BD100" s="799"/>
      <c r="BE100" s="800"/>
      <c r="BF100" s="237"/>
      <c r="BH100" s="2"/>
      <c r="BI100" s="2"/>
      <c r="BP100" s="8"/>
      <c r="BQ100" s="1146"/>
      <c r="BR100" s="1146"/>
      <c r="BS100" s="1146"/>
      <c r="BT100" s="1146"/>
      <c r="BU100" s="1146"/>
      <c r="BV100" s="1146"/>
      <c r="BW100" s="1146"/>
      <c r="BX100" s="8"/>
      <c r="BY100" s="8"/>
      <c r="BZ100" s="8"/>
    </row>
    <row r="101" spans="1:78" ht="12.75" customHeight="1">
      <c r="A101" s="746"/>
      <c r="B101" s="747"/>
      <c r="C101" s="748"/>
      <c r="D101" s="877" t="s">
        <v>539</v>
      </c>
      <c r="E101" s="878"/>
      <c r="F101" s="878"/>
      <c r="G101" s="878"/>
      <c r="H101" s="878"/>
      <c r="I101" s="878"/>
      <c r="J101" s="878"/>
      <c r="K101" s="878"/>
      <c r="L101" s="878"/>
      <c r="M101" s="878"/>
      <c r="N101" s="878"/>
      <c r="O101" s="878"/>
      <c r="P101" s="878"/>
      <c r="Q101" s="878"/>
      <c r="R101" s="879"/>
      <c r="S101" s="786"/>
      <c r="T101" s="787"/>
      <c r="U101" s="787"/>
      <c r="V101" s="787"/>
      <c r="W101" s="788"/>
      <c r="X101" s="798"/>
      <c r="Y101" s="799"/>
      <c r="Z101" s="799"/>
      <c r="AA101" s="799"/>
      <c r="AB101" s="799"/>
      <c r="AC101" s="799"/>
      <c r="AD101" s="798"/>
      <c r="AE101" s="799"/>
      <c r="AF101" s="799"/>
      <c r="AG101" s="799"/>
      <c r="AH101" s="799"/>
      <c r="AI101" s="799"/>
      <c r="AJ101" s="800"/>
      <c r="AK101" s="799"/>
      <c r="AL101" s="799"/>
      <c r="AM101" s="799"/>
      <c r="AN101" s="799"/>
      <c r="AO101" s="799"/>
      <c r="AP101" s="799"/>
      <c r="AQ101" s="799"/>
      <c r="AR101" s="798"/>
      <c r="AS101" s="799"/>
      <c r="AT101" s="799"/>
      <c r="AU101" s="799"/>
      <c r="AV101" s="799"/>
      <c r="AW101" s="799"/>
      <c r="AX101" s="800"/>
      <c r="AY101" s="798"/>
      <c r="AZ101" s="799"/>
      <c r="BA101" s="799"/>
      <c r="BB101" s="799"/>
      <c r="BC101" s="799"/>
      <c r="BD101" s="799"/>
      <c r="BE101" s="800"/>
      <c r="BF101" s="237"/>
      <c r="BH101" s="2"/>
      <c r="BI101" s="2"/>
      <c r="BP101" s="8"/>
      <c r="BQ101" s="1146"/>
      <c r="BR101" s="1146"/>
      <c r="BS101" s="1146"/>
      <c r="BT101" s="1146"/>
      <c r="BU101" s="1146"/>
      <c r="BV101" s="1146"/>
      <c r="BW101" s="1146"/>
      <c r="BX101" s="8"/>
      <c r="BY101" s="8"/>
      <c r="BZ101" s="8"/>
    </row>
    <row r="102" spans="1:78" ht="88.5" customHeight="1">
      <c r="A102" s="746"/>
      <c r="B102" s="747"/>
      <c r="C102" s="748"/>
      <c r="D102" s="877"/>
      <c r="E102" s="878"/>
      <c r="F102" s="878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8"/>
      <c r="R102" s="879"/>
      <c r="S102" s="795"/>
      <c r="T102" s="796"/>
      <c r="U102" s="796"/>
      <c r="V102" s="796"/>
      <c r="W102" s="797"/>
      <c r="X102" s="792" t="s">
        <v>120</v>
      </c>
      <c r="Y102" s="793"/>
      <c r="Z102" s="793"/>
      <c r="AA102" s="793"/>
      <c r="AB102" s="793"/>
      <c r="AC102" s="793"/>
      <c r="AD102" s="792" t="s">
        <v>579</v>
      </c>
      <c r="AE102" s="793"/>
      <c r="AF102" s="793"/>
      <c r="AG102" s="793"/>
      <c r="AH102" s="793"/>
      <c r="AI102" s="793"/>
      <c r="AJ102" s="794"/>
      <c r="AK102" s="793" t="s">
        <v>578</v>
      </c>
      <c r="AL102" s="793"/>
      <c r="AM102" s="793"/>
      <c r="AN102" s="793"/>
      <c r="AO102" s="793"/>
      <c r="AP102" s="793"/>
      <c r="AQ102" s="793"/>
      <c r="AR102" s="792" t="s">
        <v>97</v>
      </c>
      <c r="AS102" s="793"/>
      <c r="AT102" s="793"/>
      <c r="AU102" s="793"/>
      <c r="AV102" s="793"/>
      <c r="AW102" s="793"/>
      <c r="AX102" s="794"/>
      <c r="AY102" s="792" t="s">
        <v>98</v>
      </c>
      <c r="AZ102" s="793"/>
      <c r="BA102" s="793"/>
      <c r="BB102" s="793"/>
      <c r="BC102" s="793"/>
      <c r="BD102" s="793"/>
      <c r="BE102" s="794"/>
      <c r="BF102" s="237"/>
      <c r="BH102" s="15" t="s">
        <v>100</v>
      </c>
      <c r="BI102" s="252" t="s">
        <v>99</v>
      </c>
      <c r="BP102" s="8"/>
      <c r="BQ102" s="1146"/>
      <c r="BR102" s="1146"/>
      <c r="BS102" s="1146"/>
      <c r="BT102" s="1146"/>
      <c r="BU102" s="1146"/>
      <c r="BV102" s="1146"/>
      <c r="BW102" s="1146"/>
      <c r="BX102" s="8"/>
      <c r="BY102" s="8"/>
      <c r="BZ102" s="8"/>
    </row>
    <row r="103" spans="1:78" ht="12.75" customHeight="1">
      <c r="A103" s="746"/>
      <c r="B103" s="747"/>
      <c r="C103" s="748"/>
      <c r="D103" s="877"/>
      <c r="E103" s="878"/>
      <c r="F103" s="878"/>
      <c r="G103" s="878"/>
      <c r="H103" s="878"/>
      <c r="I103" s="878"/>
      <c r="J103" s="878"/>
      <c r="K103" s="878"/>
      <c r="L103" s="878"/>
      <c r="M103" s="878"/>
      <c r="N103" s="878"/>
      <c r="O103" s="878"/>
      <c r="P103" s="878"/>
      <c r="Q103" s="878"/>
      <c r="R103" s="879"/>
      <c r="S103" s="1196" t="str">
        <f>IF(AND(X103="",AD103="",AK103="",AR103="",AY103=""),IF(FIO="","",0),"")</f>
        <v/>
      </c>
      <c r="T103" s="1196"/>
      <c r="U103" s="1196"/>
      <c r="V103" s="1196"/>
      <c r="W103" s="1196"/>
      <c r="X103" s="1197"/>
      <c r="Y103" s="1197"/>
      <c r="Z103" s="1197"/>
      <c r="AA103" s="1197"/>
      <c r="AB103" s="1197"/>
      <c r="AC103" s="1197"/>
      <c r="AD103" s="1318"/>
      <c r="AE103" s="1318"/>
      <c r="AF103" s="1318"/>
      <c r="AG103" s="1318"/>
      <c r="AH103" s="1318"/>
      <c r="AI103" s="1318"/>
      <c r="AJ103" s="1318"/>
      <c r="AK103" s="1318"/>
      <c r="AL103" s="1318"/>
      <c r="AM103" s="1318"/>
      <c r="AN103" s="1318"/>
      <c r="AO103" s="1318"/>
      <c r="AP103" s="1318"/>
      <c r="AQ103" s="1318"/>
      <c r="AR103" s="1318"/>
      <c r="AS103" s="1318"/>
      <c r="AT103" s="1318"/>
      <c r="AU103" s="1318"/>
      <c r="AV103" s="1318"/>
      <c r="AW103" s="1318"/>
      <c r="AX103" s="1318"/>
      <c r="AY103" s="1318"/>
      <c r="AZ103" s="1318"/>
      <c r="BA103" s="1318"/>
      <c r="BB103" s="1318"/>
      <c r="BC103" s="1318"/>
      <c r="BD103" s="1318"/>
      <c r="BE103" s="1318"/>
      <c r="BF103" s="237"/>
      <c r="BG103" s="29">
        <f>SUM(S103:BE104)</f>
        <v>0</v>
      </c>
      <c r="BH103" s="253">
        <v>570</v>
      </c>
      <c r="BI103" s="253"/>
      <c r="BP103" s="8"/>
      <c r="BQ103" s="790"/>
      <c r="BR103" s="790"/>
      <c r="BS103" s="790"/>
      <c r="BT103" s="790"/>
      <c r="BU103" s="790"/>
      <c r="BV103" s="790"/>
      <c r="BW103" s="790"/>
      <c r="BX103" s="8"/>
      <c r="BY103" s="8"/>
      <c r="BZ103" s="8"/>
    </row>
    <row r="104" spans="1:78" ht="12.75" customHeight="1">
      <c r="A104" s="746"/>
      <c r="B104" s="747"/>
      <c r="C104" s="748"/>
      <c r="D104" s="877"/>
      <c r="E104" s="878"/>
      <c r="F104" s="878"/>
      <c r="G104" s="878"/>
      <c r="H104" s="878"/>
      <c r="I104" s="878"/>
      <c r="J104" s="878"/>
      <c r="K104" s="878"/>
      <c r="L104" s="878"/>
      <c r="M104" s="878"/>
      <c r="N104" s="878"/>
      <c r="O104" s="878"/>
      <c r="P104" s="878"/>
      <c r="Q104" s="878"/>
      <c r="R104" s="879"/>
      <c r="S104" s="1196"/>
      <c r="T104" s="1196"/>
      <c r="U104" s="1196"/>
      <c r="V104" s="1196"/>
      <c r="W104" s="1196"/>
      <c r="X104" s="1197"/>
      <c r="Y104" s="1197"/>
      <c r="Z104" s="1197"/>
      <c r="AA104" s="1197"/>
      <c r="AB104" s="1197"/>
      <c r="AC104" s="1197"/>
      <c r="AD104" s="1318"/>
      <c r="AE104" s="1318"/>
      <c r="AF104" s="1318"/>
      <c r="AG104" s="1318"/>
      <c r="AH104" s="1318"/>
      <c r="AI104" s="1318"/>
      <c r="AJ104" s="1318"/>
      <c r="AK104" s="1318"/>
      <c r="AL104" s="1318"/>
      <c r="AM104" s="1318"/>
      <c r="AN104" s="1318"/>
      <c r="AO104" s="1318"/>
      <c r="AP104" s="1318"/>
      <c r="AQ104" s="1318"/>
      <c r="AR104" s="1318"/>
      <c r="AS104" s="1318"/>
      <c r="AT104" s="1318"/>
      <c r="AU104" s="1318"/>
      <c r="AV104" s="1318"/>
      <c r="AW104" s="1318"/>
      <c r="AX104" s="1318"/>
      <c r="AY104" s="1318"/>
      <c r="AZ104" s="1318"/>
      <c r="BA104" s="1318"/>
      <c r="BB104" s="1318"/>
      <c r="BC104" s="1318"/>
      <c r="BD104" s="1318"/>
      <c r="BE104" s="1318"/>
      <c r="BF104" s="237"/>
      <c r="BH104" s="2"/>
      <c r="BI104" s="2"/>
      <c r="BP104" s="8"/>
      <c r="BQ104" s="790"/>
      <c r="BR104" s="790"/>
      <c r="BS104" s="790"/>
      <c r="BT104" s="790"/>
      <c r="BU104" s="790"/>
      <c r="BV104" s="790"/>
      <c r="BW104" s="790"/>
      <c r="BX104" s="8"/>
      <c r="BY104" s="8"/>
      <c r="BZ104" s="8"/>
    </row>
    <row r="105" spans="1:78" ht="12.75" customHeight="1">
      <c r="A105" s="746"/>
      <c r="B105" s="747"/>
      <c r="C105" s="748"/>
      <c r="D105" s="877"/>
      <c r="E105" s="878"/>
      <c r="F105" s="878"/>
      <c r="G105" s="878"/>
      <c r="H105" s="878"/>
      <c r="I105" s="878"/>
      <c r="J105" s="878"/>
      <c r="K105" s="878"/>
      <c r="L105" s="878"/>
      <c r="M105" s="878"/>
      <c r="N105" s="878"/>
      <c r="O105" s="878"/>
      <c r="P105" s="878"/>
      <c r="Q105" s="878"/>
      <c r="R105" s="879"/>
      <c r="S105" s="1309" t="s">
        <v>121</v>
      </c>
      <c r="T105" s="1310"/>
      <c r="U105" s="1310"/>
      <c r="V105" s="1310"/>
      <c r="W105" s="1310"/>
      <c r="X105" s="1310"/>
      <c r="Y105" s="1310"/>
      <c r="Z105" s="1310"/>
      <c r="AA105" s="1310"/>
      <c r="AB105" s="1310"/>
      <c r="AC105" s="1310"/>
      <c r="AD105" s="1306" t="s">
        <v>576</v>
      </c>
      <c r="AE105" s="1307"/>
      <c r="AF105" s="1307"/>
      <c r="AG105" s="1307"/>
      <c r="AH105" s="1307"/>
      <c r="AI105" s="1307"/>
      <c r="AJ105" s="1308"/>
      <c r="AK105" s="1306" t="s">
        <v>577</v>
      </c>
      <c r="AL105" s="1307"/>
      <c r="AM105" s="1307"/>
      <c r="AN105" s="1307"/>
      <c r="AO105" s="1307"/>
      <c r="AP105" s="1307"/>
      <c r="AQ105" s="1308"/>
      <c r="AR105" s="1306" t="s">
        <v>101</v>
      </c>
      <c r="AS105" s="1307"/>
      <c r="AT105" s="1307"/>
      <c r="AU105" s="1307"/>
      <c r="AV105" s="1307"/>
      <c r="AW105" s="1307"/>
      <c r="AX105" s="1308"/>
      <c r="AY105" s="1306" t="s">
        <v>102</v>
      </c>
      <c r="AZ105" s="1307"/>
      <c r="BA105" s="1307"/>
      <c r="BB105" s="1307"/>
      <c r="BC105" s="1307"/>
      <c r="BD105" s="1307"/>
      <c r="BE105" s="1308"/>
      <c r="BF105" s="237"/>
      <c r="BH105" s="2"/>
      <c r="BI105" s="2"/>
      <c r="BP105" s="8"/>
      <c r="BQ105" s="790"/>
      <c r="BR105" s="790"/>
      <c r="BS105" s="790"/>
      <c r="BT105" s="790"/>
      <c r="BU105" s="790"/>
      <c r="BV105" s="790"/>
      <c r="BW105" s="790"/>
      <c r="BX105" s="8"/>
      <c r="BY105" s="8"/>
      <c r="BZ105" s="8"/>
    </row>
    <row r="106" spans="1:78" ht="17.25" customHeight="1">
      <c r="A106" s="746"/>
      <c r="B106" s="747"/>
      <c r="C106" s="748"/>
      <c r="D106" s="877"/>
      <c r="E106" s="878"/>
      <c r="F106" s="878"/>
      <c r="G106" s="878"/>
      <c r="H106" s="878"/>
      <c r="I106" s="878"/>
      <c r="J106" s="878"/>
      <c r="K106" s="878"/>
      <c r="L106" s="878"/>
      <c r="M106" s="878"/>
      <c r="N106" s="878"/>
      <c r="O106" s="878"/>
      <c r="P106" s="878"/>
      <c r="Q106" s="878"/>
      <c r="R106" s="879"/>
      <c r="S106" s="1311"/>
      <c r="T106" s="1312"/>
      <c r="U106" s="1312"/>
      <c r="V106" s="1312"/>
      <c r="W106" s="1312"/>
      <c r="X106" s="1312"/>
      <c r="Y106" s="1312"/>
      <c r="Z106" s="1312"/>
      <c r="AA106" s="1312"/>
      <c r="AB106" s="1312"/>
      <c r="AC106" s="1312"/>
      <c r="AD106" s="798"/>
      <c r="AE106" s="799"/>
      <c r="AF106" s="799"/>
      <c r="AG106" s="799"/>
      <c r="AH106" s="799"/>
      <c r="AI106" s="799"/>
      <c r="AJ106" s="800"/>
      <c r="AK106" s="798"/>
      <c r="AL106" s="799"/>
      <c r="AM106" s="799"/>
      <c r="AN106" s="799"/>
      <c r="AO106" s="799"/>
      <c r="AP106" s="799"/>
      <c r="AQ106" s="800"/>
      <c r="AR106" s="798"/>
      <c r="AS106" s="799"/>
      <c r="AT106" s="799"/>
      <c r="AU106" s="799"/>
      <c r="AV106" s="799"/>
      <c r="AW106" s="799"/>
      <c r="AX106" s="800"/>
      <c r="AY106" s="798"/>
      <c r="AZ106" s="799"/>
      <c r="BA106" s="799"/>
      <c r="BB106" s="799"/>
      <c r="BC106" s="799"/>
      <c r="BD106" s="799"/>
      <c r="BE106" s="800"/>
      <c r="BF106" s="237"/>
      <c r="BH106" s="2"/>
      <c r="BI106" s="2"/>
      <c r="BP106" s="8"/>
      <c r="BQ106" s="790"/>
      <c r="BR106" s="790"/>
      <c r="BS106" s="790"/>
      <c r="BT106" s="790"/>
      <c r="BU106" s="790"/>
      <c r="BV106" s="790"/>
      <c r="BW106" s="790"/>
      <c r="BX106" s="8"/>
      <c r="BY106" s="8"/>
      <c r="BZ106" s="8"/>
    </row>
    <row r="107" spans="1:78" ht="12.75" customHeight="1">
      <c r="A107" s="746"/>
      <c r="B107" s="747"/>
      <c r="C107" s="748"/>
      <c r="D107" s="877"/>
      <c r="E107" s="878"/>
      <c r="F107" s="878"/>
      <c r="G107" s="878"/>
      <c r="H107" s="878"/>
      <c r="I107" s="878"/>
      <c r="J107" s="878"/>
      <c r="K107" s="878"/>
      <c r="L107" s="878"/>
      <c r="M107" s="878"/>
      <c r="N107" s="878"/>
      <c r="O107" s="878"/>
      <c r="P107" s="878"/>
      <c r="Q107" s="878"/>
      <c r="R107" s="879"/>
      <c r="S107" s="1311"/>
      <c r="T107" s="1312"/>
      <c r="U107" s="1312"/>
      <c r="V107" s="1312"/>
      <c r="W107" s="1312"/>
      <c r="X107" s="1312"/>
      <c r="Y107" s="1312"/>
      <c r="Z107" s="1312"/>
      <c r="AA107" s="1312"/>
      <c r="AB107" s="1312"/>
      <c r="AC107" s="1312"/>
      <c r="AD107" s="1315"/>
      <c r="AE107" s="1316"/>
      <c r="AF107" s="1316"/>
      <c r="AG107" s="1316"/>
      <c r="AH107" s="1316"/>
      <c r="AI107" s="1316"/>
      <c r="AJ107" s="1317"/>
      <c r="AK107" s="1315"/>
      <c r="AL107" s="1316"/>
      <c r="AM107" s="1316"/>
      <c r="AN107" s="1316"/>
      <c r="AO107" s="1316"/>
      <c r="AP107" s="1316"/>
      <c r="AQ107" s="1317"/>
      <c r="AR107" s="798"/>
      <c r="AS107" s="799"/>
      <c r="AT107" s="799"/>
      <c r="AU107" s="799"/>
      <c r="AV107" s="799"/>
      <c r="AW107" s="799"/>
      <c r="AX107" s="800"/>
      <c r="AY107" s="798"/>
      <c r="AZ107" s="799"/>
      <c r="BA107" s="799"/>
      <c r="BB107" s="799"/>
      <c r="BC107" s="799"/>
      <c r="BD107" s="799"/>
      <c r="BE107" s="800"/>
      <c r="BF107" s="237"/>
      <c r="BH107" s="2"/>
      <c r="BI107" s="2"/>
      <c r="BP107" s="8"/>
      <c r="BQ107" s="790"/>
      <c r="BR107" s="790"/>
      <c r="BS107" s="790"/>
      <c r="BT107" s="790"/>
      <c r="BU107" s="790"/>
      <c r="BV107" s="790"/>
      <c r="BW107" s="790"/>
      <c r="BX107" s="8"/>
      <c r="BY107" s="8"/>
      <c r="BZ107" s="8"/>
    </row>
    <row r="108" spans="1:78" ht="12.75" customHeight="1">
      <c r="A108" s="746"/>
      <c r="B108" s="747"/>
      <c r="C108" s="748"/>
      <c r="D108" s="877"/>
      <c r="E108" s="878"/>
      <c r="F108" s="878"/>
      <c r="G108" s="878"/>
      <c r="H108" s="878"/>
      <c r="I108" s="878"/>
      <c r="J108" s="878"/>
      <c r="K108" s="878"/>
      <c r="L108" s="878"/>
      <c r="M108" s="878"/>
      <c r="N108" s="878"/>
      <c r="O108" s="878"/>
      <c r="P108" s="878"/>
      <c r="Q108" s="878"/>
      <c r="R108" s="879"/>
      <c r="S108" s="1311"/>
      <c r="T108" s="1312"/>
      <c r="U108" s="1312"/>
      <c r="V108" s="1312"/>
      <c r="W108" s="1312"/>
      <c r="X108" s="1312"/>
      <c r="Y108" s="1312"/>
      <c r="Z108" s="1312"/>
      <c r="AA108" s="1312"/>
      <c r="AB108" s="1312"/>
      <c r="AC108" s="1312"/>
      <c r="AD108" s="1298" t="str">
        <f>IF(AND(AF108=""),IF(FIO="","",0),"")</f>
        <v/>
      </c>
      <c r="AE108" s="1299"/>
      <c r="AF108" s="1302"/>
      <c r="AG108" s="1302"/>
      <c r="AH108" s="1302"/>
      <c r="AI108" s="1302"/>
      <c r="AJ108" s="1303"/>
      <c r="AK108" s="1298" t="str">
        <f>IF(AND(AM108=""),IF(FIO="","",0),"")</f>
        <v/>
      </c>
      <c r="AL108" s="1299"/>
      <c r="AM108" s="1302"/>
      <c r="AN108" s="1302"/>
      <c r="AO108" s="1302"/>
      <c r="AP108" s="1302"/>
      <c r="AQ108" s="1303"/>
      <c r="AR108" s="1298" t="str">
        <f>IF(AND(AT108=""),IF(FIO="","",0),"")</f>
        <v/>
      </c>
      <c r="AS108" s="1299"/>
      <c r="AT108" s="1319"/>
      <c r="AU108" s="1319"/>
      <c r="AV108" s="1319"/>
      <c r="AW108" s="1319"/>
      <c r="AX108" s="1320"/>
      <c r="AY108" s="1298" t="str">
        <f>IF(AND(BA108=""),IF(FIO="","",0),"")</f>
        <v/>
      </c>
      <c r="AZ108" s="1299"/>
      <c r="BA108" s="1319"/>
      <c r="BB108" s="1319"/>
      <c r="BC108" s="1319"/>
      <c r="BD108" s="1319"/>
      <c r="BE108" s="1320"/>
      <c r="BF108" s="237"/>
      <c r="BG108" s="29">
        <f>SUM(AD108:BE109)</f>
        <v>0</v>
      </c>
      <c r="BH108" s="253">
        <v>370</v>
      </c>
      <c r="BI108" s="253"/>
      <c r="BP108" s="8"/>
      <c r="BQ108" s="790"/>
      <c r="BR108" s="790"/>
      <c r="BS108" s="790"/>
      <c r="BT108" s="790"/>
      <c r="BU108" s="790"/>
      <c r="BV108" s="790"/>
      <c r="BW108" s="790"/>
      <c r="BX108" s="8"/>
      <c r="BY108" s="8"/>
      <c r="BZ108" s="8"/>
    </row>
    <row r="109" spans="1:78" ht="12.75" customHeight="1">
      <c r="A109" s="749"/>
      <c r="B109" s="750"/>
      <c r="C109" s="751"/>
      <c r="D109" s="190"/>
      <c r="E109" s="337"/>
      <c r="F109" s="337"/>
      <c r="G109" s="337"/>
      <c r="H109" s="337"/>
      <c r="I109" s="337"/>
      <c r="J109" s="337"/>
      <c r="K109" s="337"/>
      <c r="L109" s="337"/>
      <c r="M109" s="337"/>
      <c r="N109" s="337"/>
      <c r="O109" s="337"/>
      <c r="P109" s="337"/>
      <c r="Q109" s="337"/>
      <c r="R109" s="338"/>
      <c r="S109" s="1313"/>
      <c r="T109" s="1314"/>
      <c r="U109" s="1314"/>
      <c r="V109" s="1314"/>
      <c r="W109" s="1314"/>
      <c r="X109" s="1314"/>
      <c r="Y109" s="1314"/>
      <c r="Z109" s="1314"/>
      <c r="AA109" s="1314"/>
      <c r="AB109" s="1314"/>
      <c r="AC109" s="1314"/>
      <c r="AD109" s="1300"/>
      <c r="AE109" s="1301"/>
      <c r="AF109" s="1304"/>
      <c r="AG109" s="1304"/>
      <c r="AH109" s="1304"/>
      <c r="AI109" s="1304"/>
      <c r="AJ109" s="1305"/>
      <c r="AK109" s="1300"/>
      <c r="AL109" s="1301"/>
      <c r="AM109" s="1304"/>
      <c r="AN109" s="1304"/>
      <c r="AO109" s="1304"/>
      <c r="AP109" s="1304"/>
      <c r="AQ109" s="1305"/>
      <c r="AR109" s="1300"/>
      <c r="AS109" s="1301"/>
      <c r="AT109" s="1321"/>
      <c r="AU109" s="1321"/>
      <c r="AV109" s="1321"/>
      <c r="AW109" s="1321"/>
      <c r="AX109" s="1322"/>
      <c r="AY109" s="1300"/>
      <c r="AZ109" s="1301"/>
      <c r="BA109" s="1321"/>
      <c r="BB109" s="1321"/>
      <c r="BC109" s="1321"/>
      <c r="BD109" s="1321"/>
      <c r="BE109" s="1322"/>
      <c r="BF109" s="237"/>
      <c r="BH109" s="2"/>
      <c r="BI109" s="2"/>
      <c r="BP109" s="8"/>
      <c r="BQ109" s="339"/>
      <c r="BR109" s="339"/>
      <c r="BS109" s="339"/>
      <c r="BT109" s="339"/>
      <c r="BU109" s="339"/>
      <c r="BV109" s="339"/>
      <c r="BW109" s="339"/>
      <c r="BX109" s="8"/>
      <c r="BY109" s="8"/>
      <c r="BZ109" s="8"/>
    </row>
    <row r="110" spans="1:78" ht="15" customHeight="1">
      <c r="BF110" s="237"/>
      <c r="BH110" s="2"/>
      <c r="BI110" s="2"/>
    </row>
    <row r="111" spans="1:78" s="127" customFormat="1" ht="12.75" customHeight="1">
      <c r="A111" s="229" t="s">
        <v>359</v>
      </c>
      <c r="B111" s="254"/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BF111" s="237"/>
      <c r="BG111" s="296"/>
      <c r="BH111" s="290"/>
      <c r="BI111" s="290"/>
      <c r="BJ111" s="297"/>
      <c r="BK111" s="290"/>
      <c r="BL111" s="290"/>
      <c r="BM111" s="290"/>
      <c r="BN111" s="290"/>
      <c r="BO111" s="290"/>
      <c r="BP111" s="290"/>
    </row>
    <row r="112" spans="1:78" ht="12.75" customHeight="1">
      <c r="A112" s="743"/>
      <c r="B112" s="744"/>
      <c r="C112" s="745"/>
      <c r="D112" s="1368" t="s">
        <v>158</v>
      </c>
      <c r="E112" s="1369"/>
      <c r="F112" s="1369"/>
      <c r="G112" s="1369"/>
      <c r="H112" s="1369"/>
      <c r="I112" s="1369"/>
      <c r="J112" s="1369"/>
      <c r="K112" s="1369"/>
      <c r="L112" s="1369"/>
      <c r="M112" s="1369"/>
      <c r="N112" s="1369"/>
      <c r="O112" s="1369"/>
      <c r="P112" s="1369"/>
      <c r="Q112" s="1369"/>
      <c r="R112" s="1370"/>
      <c r="S112" s="833" t="s">
        <v>527</v>
      </c>
      <c r="T112" s="834"/>
      <c r="U112" s="834"/>
      <c r="V112" s="834"/>
      <c r="W112" s="834"/>
      <c r="X112" s="834"/>
      <c r="Y112" s="834"/>
      <c r="Z112" s="834"/>
      <c r="AA112" s="834"/>
      <c r="AB112" s="834"/>
      <c r="AC112" s="834"/>
      <c r="AD112" s="834"/>
      <c r="AE112" s="834"/>
      <c r="AF112" s="834"/>
      <c r="AG112" s="834"/>
      <c r="AH112" s="834"/>
      <c r="AI112" s="834"/>
      <c r="AJ112" s="834"/>
      <c r="AK112" s="834"/>
      <c r="AL112" s="834"/>
      <c r="AM112" s="834"/>
      <c r="AN112" s="834"/>
      <c r="AO112" s="834"/>
      <c r="AP112" s="834"/>
      <c r="AQ112" s="834"/>
      <c r="AR112" s="834"/>
      <c r="AS112" s="834"/>
      <c r="AT112" s="834"/>
      <c r="AU112" s="834"/>
      <c r="AV112" s="834"/>
      <c r="AW112" s="834"/>
      <c r="AX112" s="834"/>
      <c r="AY112" s="834"/>
      <c r="AZ112" s="834"/>
      <c r="BA112" s="834"/>
      <c r="BB112" s="834"/>
      <c r="BC112" s="834"/>
      <c r="BD112" s="834"/>
      <c r="BE112" s="835"/>
      <c r="BF112" s="237"/>
      <c r="BH112" s="2"/>
      <c r="BI112" s="2"/>
      <c r="BP112" s="8"/>
      <c r="BQ112" s="339"/>
      <c r="BR112" s="339"/>
      <c r="BS112" s="339"/>
      <c r="BT112" s="339"/>
      <c r="BU112" s="339"/>
      <c r="BV112" s="339"/>
      <c r="BW112" s="339"/>
      <c r="BX112" s="8"/>
      <c r="BY112" s="8"/>
      <c r="BZ112" s="8"/>
    </row>
    <row r="113" spans="1:79" ht="12.75" customHeight="1">
      <c r="A113" s="746"/>
      <c r="B113" s="747"/>
      <c r="C113" s="748"/>
      <c r="D113" s="889"/>
      <c r="E113" s="1115"/>
      <c r="F113" s="1115"/>
      <c r="G113" s="1115"/>
      <c r="H113" s="1115"/>
      <c r="I113" s="1115"/>
      <c r="J113" s="1115"/>
      <c r="K113" s="1115"/>
      <c r="L113" s="1115"/>
      <c r="M113" s="1115"/>
      <c r="N113" s="1115"/>
      <c r="O113" s="1115"/>
      <c r="P113" s="1115"/>
      <c r="Q113" s="1115"/>
      <c r="R113" s="1116"/>
      <c r="S113" s="836" t="s">
        <v>350</v>
      </c>
      <c r="T113" s="837"/>
      <c r="U113" s="837"/>
      <c r="V113" s="837"/>
      <c r="W113" s="837"/>
      <c r="X113" s="837"/>
      <c r="Y113" s="837"/>
      <c r="Z113" s="837"/>
      <c r="AA113" s="837"/>
      <c r="AB113" s="837"/>
      <c r="AC113" s="837"/>
      <c r="AD113" s="837"/>
      <c r="AE113" s="837"/>
      <c r="AF113" s="837"/>
      <c r="AG113" s="837"/>
      <c r="AH113" s="837"/>
      <c r="AI113" s="837"/>
      <c r="AJ113" s="837"/>
      <c r="AK113" s="837"/>
      <c r="AL113" s="837"/>
      <c r="AM113" s="837"/>
      <c r="AN113" s="837"/>
      <c r="AO113" s="837"/>
      <c r="AP113" s="837"/>
      <c r="AQ113" s="837"/>
      <c r="AR113" s="837"/>
      <c r="AS113" s="837"/>
      <c r="AT113" s="837"/>
      <c r="AU113" s="837"/>
      <c r="AV113" s="837"/>
      <c r="AW113" s="837"/>
      <c r="AX113" s="837"/>
      <c r="AY113" s="837"/>
      <c r="AZ113" s="837"/>
      <c r="BA113" s="837"/>
      <c r="BB113" s="837"/>
      <c r="BC113" s="837"/>
      <c r="BD113" s="837"/>
      <c r="BE113" s="838"/>
      <c r="BF113" s="237"/>
      <c r="BH113" s="2"/>
      <c r="BI113" s="2"/>
      <c r="BP113" s="8"/>
      <c r="BQ113" s="339"/>
      <c r="BR113" s="339"/>
      <c r="BS113" s="339"/>
      <c r="BT113" s="339"/>
      <c r="BU113" s="339"/>
      <c r="BV113" s="339"/>
      <c r="BW113" s="339"/>
      <c r="BX113" s="8"/>
      <c r="BY113" s="8"/>
      <c r="BZ113" s="8"/>
    </row>
    <row r="114" spans="1:79" ht="12.75" customHeight="1">
      <c r="A114" s="746"/>
      <c r="B114" s="747"/>
      <c r="C114" s="748"/>
      <c r="D114" s="889"/>
      <c r="E114" s="1115"/>
      <c r="F114" s="1115"/>
      <c r="G114" s="1115"/>
      <c r="H114" s="1115"/>
      <c r="I114" s="1115"/>
      <c r="J114" s="1115"/>
      <c r="K114" s="1115"/>
      <c r="L114" s="1115"/>
      <c r="M114" s="1115"/>
      <c r="N114" s="1115"/>
      <c r="O114" s="1115"/>
      <c r="P114" s="1115"/>
      <c r="Q114" s="1115"/>
      <c r="R114" s="1116"/>
      <c r="S114" s="1279">
        <v>0</v>
      </c>
      <c r="T114" s="1280"/>
      <c r="U114" s="1280"/>
      <c r="V114" s="1280"/>
      <c r="W114" s="1281"/>
      <c r="X114" s="1282" t="s">
        <v>530</v>
      </c>
      <c r="Y114" s="1283"/>
      <c r="Z114" s="1283"/>
      <c r="AA114" s="1283"/>
      <c r="AB114" s="1283"/>
      <c r="AC114" s="1284"/>
      <c r="AD114" s="1279" t="s">
        <v>267</v>
      </c>
      <c r="AE114" s="1280"/>
      <c r="AF114" s="1280"/>
      <c r="AG114" s="1280"/>
      <c r="AH114" s="1280"/>
      <c r="AI114" s="1280"/>
      <c r="AJ114" s="1281"/>
      <c r="AK114" s="1279" t="s">
        <v>531</v>
      </c>
      <c r="AL114" s="1280"/>
      <c r="AM114" s="1280"/>
      <c r="AN114" s="1280"/>
      <c r="AO114" s="1280"/>
      <c r="AP114" s="1280"/>
      <c r="AQ114" s="1281"/>
      <c r="AR114" s="1279" t="s">
        <v>268</v>
      </c>
      <c r="AS114" s="1280"/>
      <c r="AT114" s="1280"/>
      <c r="AU114" s="1280"/>
      <c r="AV114" s="1280"/>
      <c r="AW114" s="1280"/>
      <c r="AX114" s="1281"/>
      <c r="AY114" s="1279" t="s">
        <v>532</v>
      </c>
      <c r="AZ114" s="1280"/>
      <c r="BA114" s="1280"/>
      <c r="BB114" s="1280"/>
      <c r="BC114" s="1280"/>
      <c r="BD114" s="1280"/>
      <c r="BE114" s="1281"/>
      <c r="BF114" s="237"/>
      <c r="BH114" s="2"/>
      <c r="BI114" s="2"/>
      <c r="BP114" s="8"/>
      <c r="BQ114" s="339"/>
      <c r="BR114" s="339"/>
      <c r="BS114" s="339"/>
      <c r="BT114" s="339"/>
      <c r="BU114" s="339"/>
      <c r="BV114" s="339"/>
      <c r="BW114" s="339"/>
      <c r="BX114" s="8"/>
      <c r="BY114" s="8"/>
      <c r="BZ114" s="8"/>
    </row>
    <row r="115" spans="1:79" ht="15" customHeight="1">
      <c r="A115" s="746"/>
      <c r="B115" s="747"/>
      <c r="C115" s="748"/>
      <c r="D115" s="889"/>
      <c r="E115" s="1115"/>
      <c r="F115" s="1115"/>
      <c r="G115" s="1115"/>
      <c r="H115" s="1115"/>
      <c r="I115" s="1115"/>
      <c r="J115" s="1115"/>
      <c r="K115" s="1115"/>
      <c r="L115" s="1115"/>
      <c r="M115" s="1115"/>
      <c r="N115" s="1115"/>
      <c r="O115" s="1115"/>
      <c r="P115" s="1115"/>
      <c r="Q115" s="1115"/>
      <c r="R115" s="1116"/>
      <c r="S115" s="1297" t="s">
        <v>525</v>
      </c>
      <c r="T115" s="1286"/>
      <c r="U115" s="1286"/>
      <c r="V115" s="1286"/>
      <c r="W115" s="1286"/>
      <c r="X115" s="1286"/>
      <c r="Y115" s="1286"/>
      <c r="Z115" s="1286"/>
      <c r="AA115" s="1286"/>
      <c r="AB115" s="1286"/>
      <c r="AC115" s="1286"/>
      <c r="AD115" s="1286"/>
      <c r="AE115" s="1286"/>
      <c r="AF115" s="1286"/>
      <c r="AG115" s="1286"/>
      <c r="AH115" s="1286"/>
      <c r="AI115" s="1286"/>
      <c r="AJ115" s="1286"/>
      <c r="AK115" s="1286"/>
      <c r="AL115" s="1286"/>
      <c r="AM115" s="1286"/>
      <c r="AN115" s="1286"/>
      <c r="AO115" s="1286"/>
      <c r="AP115" s="1286"/>
      <c r="AQ115" s="1286"/>
      <c r="AR115" s="1286"/>
      <c r="AS115" s="1286"/>
      <c r="AT115" s="1286"/>
      <c r="AU115" s="1286"/>
      <c r="AV115" s="1286"/>
      <c r="AW115" s="1286"/>
      <c r="AX115" s="1286"/>
      <c r="AY115" s="1286"/>
      <c r="AZ115" s="1286"/>
      <c r="BA115" s="1286"/>
      <c r="BB115" s="1286"/>
      <c r="BC115" s="1286"/>
      <c r="BD115" s="1286"/>
      <c r="BE115" s="1287"/>
      <c r="BF115" s="237"/>
      <c r="BH115" s="2"/>
      <c r="BI115" s="2"/>
      <c r="BP115" s="8"/>
      <c r="BQ115" s="339"/>
      <c r="BR115" s="339"/>
      <c r="BS115" s="339"/>
      <c r="BT115" s="339"/>
      <c r="BU115" s="339"/>
      <c r="BV115" s="339"/>
      <c r="BW115" s="339"/>
      <c r="BX115" s="8"/>
      <c r="BY115" s="8"/>
      <c r="BZ115" s="8"/>
    </row>
    <row r="116" spans="1:79" ht="12.75" customHeight="1">
      <c r="A116" s="746"/>
      <c r="B116" s="747"/>
      <c r="C116" s="748"/>
      <c r="D116" s="889"/>
      <c r="E116" s="1115"/>
      <c r="F116" s="1115"/>
      <c r="G116" s="1115"/>
      <c r="H116" s="1115"/>
      <c r="I116" s="1115"/>
      <c r="J116" s="1115"/>
      <c r="K116" s="1115"/>
      <c r="L116" s="1115"/>
      <c r="M116" s="1115"/>
      <c r="N116" s="1115"/>
      <c r="O116" s="1115"/>
      <c r="P116" s="1115"/>
      <c r="Q116" s="1115"/>
      <c r="R116" s="1116"/>
      <c r="S116" s="783" t="s">
        <v>526</v>
      </c>
      <c r="T116" s="784"/>
      <c r="U116" s="784"/>
      <c r="V116" s="784"/>
      <c r="W116" s="785"/>
      <c r="X116" s="783" t="s">
        <v>95</v>
      </c>
      <c r="Y116" s="784"/>
      <c r="Z116" s="784"/>
      <c r="AA116" s="784"/>
      <c r="AB116" s="784"/>
      <c r="AC116" s="784"/>
      <c r="AD116" s="783" t="s">
        <v>96</v>
      </c>
      <c r="AE116" s="784"/>
      <c r="AF116" s="784"/>
      <c r="AG116" s="784"/>
      <c r="AH116" s="784"/>
      <c r="AI116" s="784"/>
      <c r="AJ116" s="784"/>
      <c r="AK116" s="783" t="s">
        <v>353</v>
      </c>
      <c r="AL116" s="784"/>
      <c r="AM116" s="784"/>
      <c r="AN116" s="784"/>
      <c r="AO116" s="784"/>
      <c r="AP116" s="784"/>
      <c r="AQ116" s="785"/>
      <c r="AR116" s="783" t="s">
        <v>356</v>
      </c>
      <c r="AS116" s="784"/>
      <c r="AT116" s="784"/>
      <c r="AU116" s="784"/>
      <c r="AV116" s="784"/>
      <c r="AW116" s="784"/>
      <c r="AX116" s="785"/>
      <c r="AY116" s="784" t="s">
        <v>94</v>
      </c>
      <c r="AZ116" s="784"/>
      <c r="BA116" s="784"/>
      <c r="BB116" s="784"/>
      <c r="BC116" s="784"/>
      <c r="BD116" s="784"/>
      <c r="BE116" s="785"/>
      <c r="BF116" s="237"/>
      <c r="BH116" s="2"/>
      <c r="BI116" s="2"/>
      <c r="BP116" s="8"/>
      <c r="BQ116" s="339"/>
      <c r="BR116" s="339"/>
      <c r="BS116" s="339"/>
      <c r="BT116" s="339"/>
      <c r="BU116" s="339"/>
      <c r="BV116" s="339"/>
      <c r="BW116" s="339"/>
      <c r="BX116" s="8"/>
      <c r="BY116" s="8"/>
      <c r="BZ116" s="8"/>
    </row>
    <row r="117" spans="1:79" ht="12.75" customHeight="1">
      <c r="A117" s="746"/>
      <c r="B117" s="747"/>
      <c r="C117" s="748"/>
      <c r="D117" s="889"/>
      <c r="E117" s="1115"/>
      <c r="F117" s="1115"/>
      <c r="G117" s="1115"/>
      <c r="H117" s="1115"/>
      <c r="I117" s="1115"/>
      <c r="J117" s="1115"/>
      <c r="K117" s="1115"/>
      <c r="L117" s="1115"/>
      <c r="M117" s="1115"/>
      <c r="N117" s="1115"/>
      <c r="O117" s="1115"/>
      <c r="P117" s="1115"/>
      <c r="Q117" s="1115"/>
      <c r="R117" s="1116"/>
      <c r="S117" s="786"/>
      <c r="T117" s="787"/>
      <c r="U117" s="787"/>
      <c r="V117" s="787"/>
      <c r="W117" s="788"/>
      <c r="X117" s="786"/>
      <c r="Y117" s="787"/>
      <c r="Z117" s="787"/>
      <c r="AA117" s="787"/>
      <c r="AB117" s="787"/>
      <c r="AC117" s="787"/>
      <c r="AD117" s="786"/>
      <c r="AE117" s="787"/>
      <c r="AF117" s="787"/>
      <c r="AG117" s="787"/>
      <c r="AH117" s="787"/>
      <c r="AI117" s="787"/>
      <c r="AJ117" s="787"/>
      <c r="AK117" s="786"/>
      <c r="AL117" s="787"/>
      <c r="AM117" s="787"/>
      <c r="AN117" s="787"/>
      <c r="AO117" s="787"/>
      <c r="AP117" s="787"/>
      <c r="AQ117" s="788"/>
      <c r="AR117" s="786"/>
      <c r="AS117" s="787"/>
      <c r="AT117" s="787"/>
      <c r="AU117" s="787"/>
      <c r="AV117" s="787"/>
      <c r="AW117" s="787"/>
      <c r="AX117" s="788"/>
      <c r="AY117" s="787"/>
      <c r="AZ117" s="787"/>
      <c r="BA117" s="787"/>
      <c r="BB117" s="787"/>
      <c r="BC117" s="787"/>
      <c r="BD117" s="787"/>
      <c r="BE117" s="788"/>
      <c r="BF117" s="237"/>
      <c r="BH117" s="2"/>
      <c r="BI117" s="2"/>
      <c r="BP117" s="8"/>
      <c r="BQ117" s="339"/>
      <c r="BR117" s="339"/>
      <c r="BS117" s="339"/>
      <c r="BT117" s="339"/>
      <c r="BU117" s="339"/>
      <c r="BV117" s="339"/>
      <c r="BW117" s="339"/>
      <c r="BX117" s="8"/>
      <c r="BY117" s="8"/>
      <c r="BZ117" s="8"/>
    </row>
    <row r="118" spans="1:79" ht="12.75" customHeight="1">
      <c r="A118" s="746"/>
      <c r="B118" s="747"/>
      <c r="C118" s="748"/>
      <c r="D118" s="889"/>
      <c r="E118" s="1115"/>
      <c r="F118" s="1115"/>
      <c r="G118" s="1115"/>
      <c r="H118" s="1115"/>
      <c r="I118" s="1115"/>
      <c r="J118" s="1115"/>
      <c r="K118" s="1115"/>
      <c r="L118" s="1115"/>
      <c r="M118" s="1115"/>
      <c r="N118" s="1115"/>
      <c r="O118" s="1115"/>
      <c r="P118" s="1115"/>
      <c r="Q118" s="1115"/>
      <c r="R118" s="1116"/>
      <c r="S118" s="786"/>
      <c r="T118" s="787"/>
      <c r="U118" s="787"/>
      <c r="V118" s="787"/>
      <c r="W118" s="788"/>
      <c r="X118" s="798" t="s">
        <v>411</v>
      </c>
      <c r="Y118" s="799"/>
      <c r="Z118" s="799"/>
      <c r="AA118" s="799"/>
      <c r="AB118" s="799"/>
      <c r="AC118" s="799"/>
      <c r="AD118" s="798" t="s">
        <v>411</v>
      </c>
      <c r="AE118" s="799"/>
      <c r="AF118" s="799"/>
      <c r="AG118" s="799"/>
      <c r="AH118" s="799"/>
      <c r="AI118" s="799"/>
      <c r="AJ118" s="799"/>
      <c r="AK118" s="798" t="s">
        <v>411</v>
      </c>
      <c r="AL118" s="799"/>
      <c r="AM118" s="799"/>
      <c r="AN118" s="799"/>
      <c r="AO118" s="799"/>
      <c r="AP118" s="799"/>
      <c r="AQ118" s="800"/>
      <c r="AR118" s="798" t="s">
        <v>411</v>
      </c>
      <c r="AS118" s="799"/>
      <c r="AT118" s="799"/>
      <c r="AU118" s="799"/>
      <c r="AV118" s="799"/>
      <c r="AW118" s="799"/>
      <c r="AX118" s="800"/>
      <c r="AY118" s="799" t="s">
        <v>411</v>
      </c>
      <c r="AZ118" s="799"/>
      <c r="BA118" s="799"/>
      <c r="BB118" s="799"/>
      <c r="BC118" s="799"/>
      <c r="BD118" s="799"/>
      <c r="BE118" s="800"/>
      <c r="BF118" s="237"/>
      <c r="BH118" s="2"/>
      <c r="BI118" s="2"/>
      <c r="BP118" s="8"/>
      <c r="BQ118" s="339"/>
      <c r="BR118" s="339"/>
      <c r="BS118" s="339"/>
      <c r="BT118" s="339"/>
      <c r="BU118" s="339"/>
      <c r="BV118" s="339"/>
      <c r="BW118" s="339"/>
      <c r="BX118" s="8"/>
      <c r="BY118" s="8"/>
      <c r="BZ118" s="8"/>
    </row>
    <row r="119" spans="1:79" ht="16.5" customHeight="1">
      <c r="A119" s="746"/>
      <c r="B119" s="747"/>
      <c r="C119" s="748"/>
      <c r="D119" s="889"/>
      <c r="E119" s="1115"/>
      <c r="F119" s="1115"/>
      <c r="G119" s="1115"/>
      <c r="H119" s="1115"/>
      <c r="I119" s="1115"/>
      <c r="J119" s="1115"/>
      <c r="K119" s="1115"/>
      <c r="L119" s="1115"/>
      <c r="M119" s="1115"/>
      <c r="N119" s="1115"/>
      <c r="O119" s="1115"/>
      <c r="P119" s="1115"/>
      <c r="Q119" s="1115"/>
      <c r="R119" s="1116"/>
      <c r="S119" s="786"/>
      <c r="T119" s="787"/>
      <c r="U119" s="787"/>
      <c r="V119" s="787"/>
      <c r="W119" s="788"/>
      <c r="X119" s="798"/>
      <c r="Y119" s="799"/>
      <c r="Z119" s="799"/>
      <c r="AA119" s="799"/>
      <c r="AB119" s="799"/>
      <c r="AC119" s="799"/>
      <c r="AD119" s="798"/>
      <c r="AE119" s="799"/>
      <c r="AF119" s="799"/>
      <c r="AG119" s="799"/>
      <c r="AH119" s="799"/>
      <c r="AI119" s="799"/>
      <c r="AJ119" s="799"/>
      <c r="AK119" s="798"/>
      <c r="AL119" s="799"/>
      <c r="AM119" s="799"/>
      <c r="AN119" s="799"/>
      <c r="AO119" s="799"/>
      <c r="AP119" s="799"/>
      <c r="AQ119" s="800"/>
      <c r="AR119" s="798"/>
      <c r="AS119" s="799"/>
      <c r="AT119" s="799"/>
      <c r="AU119" s="799"/>
      <c r="AV119" s="799"/>
      <c r="AW119" s="799"/>
      <c r="AX119" s="800"/>
      <c r="AY119" s="799"/>
      <c r="AZ119" s="799"/>
      <c r="BA119" s="799"/>
      <c r="BB119" s="799"/>
      <c r="BC119" s="799"/>
      <c r="BD119" s="799"/>
      <c r="BE119" s="800"/>
      <c r="BF119" s="237"/>
      <c r="BH119" s="2"/>
      <c r="BI119" s="2"/>
      <c r="BP119" s="8"/>
      <c r="BQ119" s="339"/>
      <c r="BR119" s="339"/>
      <c r="BS119" s="339"/>
      <c r="BT119" s="339"/>
      <c r="BU119" s="339"/>
      <c r="BV119" s="339"/>
      <c r="BW119" s="339"/>
      <c r="BX119" s="8"/>
      <c r="BY119" s="8"/>
      <c r="BZ119" s="8"/>
    </row>
    <row r="120" spans="1:79" ht="36.75" customHeight="1">
      <c r="A120" s="746"/>
      <c r="B120" s="747"/>
      <c r="C120" s="748"/>
      <c r="D120" s="889"/>
      <c r="E120" s="1115"/>
      <c r="F120" s="1115"/>
      <c r="G120" s="1115"/>
      <c r="H120" s="1115"/>
      <c r="I120" s="1115"/>
      <c r="J120" s="1115"/>
      <c r="K120" s="1115"/>
      <c r="L120" s="1115"/>
      <c r="M120" s="1115"/>
      <c r="N120" s="1115"/>
      <c r="O120" s="1115"/>
      <c r="P120" s="1115"/>
      <c r="Q120" s="1115"/>
      <c r="R120" s="1116"/>
      <c r="S120" s="786"/>
      <c r="T120" s="787"/>
      <c r="U120" s="787"/>
      <c r="V120" s="787"/>
      <c r="W120" s="788"/>
      <c r="X120" s="789" t="s">
        <v>529</v>
      </c>
      <c r="Y120" s="790"/>
      <c r="Z120" s="790"/>
      <c r="AA120" s="790"/>
      <c r="AB120" s="790"/>
      <c r="AC120" s="791"/>
      <c r="AD120" s="789" t="s">
        <v>540</v>
      </c>
      <c r="AE120" s="790"/>
      <c r="AF120" s="790"/>
      <c r="AG120" s="790"/>
      <c r="AH120" s="790"/>
      <c r="AI120" s="790"/>
      <c r="AJ120" s="791"/>
      <c r="AK120" s="789" t="s">
        <v>542</v>
      </c>
      <c r="AL120" s="790"/>
      <c r="AM120" s="790"/>
      <c r="AN120" s="790"/>
      <c r="AO120" s="790"/>
      <c r="AP120" s="790"/>
      <c r="AQ120" s="791"/>
      <c r="AR120" s="789" t="s">
        <v>543</v>
      </c>
      <c r="AS120" s="790"/>
      <c r="AT120" s="790"/>
      <c r="AU120" s="790"/>
      <c r="AV120" s="790"/>
      <c r="AW120" s="790"/>
      <c r="AX120" s="791"/>
      <c r="AY120" s="789" t="s">
        <v>544</v>
      </c>
      <c r="AZ120" s="790"/>
      <c r="BA120" s="790"/>
      <c r="BB120" s="790"/>
      <c r="BC120" s="790"/>
      <c r="BD120" s="790"/>
      <c r="BE120" s="791"/>
      <c r="BF120" s="237"/>
      <c r="BH120" s="2"/>
      <c r="BY120" s="8"/>
      <c r="BZ120" s="8"/>
    </row>
    <row r="121" spans="1:79" ht="15">
      <c r="A121" s="746"/>
      <c r="B121" s="747"/>
      <c r="C121" s="748"/>
      <c r="D121" s="889"/>
      <c r="E121" s="1115"/>
      <c r="F121" s="1115"/>
      <c r="G121" s="1115"/>
      <c r="H121" s="1115"/>
      <c r="I121" s="1115"/>
      <c r="J121" s="1115"/>
      <c r="K121" s="1115"/>
      <c r="L121" s="1115"/>
      <c r="M121" s="1115"/>
      <c r="N121" s="1115"/>
      <c r="O121" s="1115"/>
      <c r="P121" s="1115"/>
      <c r="Q121" s="1115"/>
      <c r="R121" s="1116"/>
      <c r="S121" s="795"/>
      <c r="T121" s="796"/>
      <c r="U121" s="796"/>
      <c r="V121" s="796"/>
      <c r="W121" s="797"/>
      <c r="X121" s="792"/>
      <c r="Y121" s="793"/>
      <c r="Z121" s="793"/>
      <c r="AA121" s="793"/>
      <c r="AB121" s="793"/>
      <c r="AC121" s="794"/>
      <c r="AD121" s="1288" t="s">
        <v>474</v>
      </c>
      <c r="AE121" s="1289"/>
      <c r="AF121" s="1289"/>
      <c r="AG121" s="1289"/>
      <c r="AH121" s="1289"/>
      <c r="AI121" s="1289"/>
      <c r="AJ121" s="1290"/>
      <c r="AK121" s="1288" t="s">
        <v>475</v>
      </c>
      <c r="AL121" s="1289"/>
      <c r="AM121" s="1289"/>
      <c r="AN121" s="1289"/>
      <c r="AO121" s="1289"/>
      <c r="AP121" s="1289"/>
      <c r="AQ121" s="1290"/>
      <c r="AR121" s="1288" t="s">
        <v>476</v>
      </c>
      <c r="AS121" s="1289"/>
      <c r="AT121" s="1289"/>
      <c r="AU121" s="1289"/>
      <c r="AV121" s="1289"/>
      <c r="AW121" s="1289"/>
      <c r="AX121" s="1290"/>
      <c r="AY121" s="1288" t="s">
        <v>541</v>
      </c>
      <c r="AZ121" s="1289"/>
      <c r="BA121" s="1289"/>
      <c r="BB121" s="1289"/>
      <c r="BC121" s="1289"/>
      <c r="BD121" s="1289"/>
      <c r="BE121" s="1290"/>
      <c r="BF121" s="237"/>
      <c r="BH121" s="2"/>
      <c r="BI121" s="2"/>
      <c r="BJ121" s="405"/>
      <c r="BK121" s="406" t="s">
        <v>149</v>
      </c>
      <c r="BL121" s="406" t="s">
        <v>150</v>
      </c>
      <c r="BM121" s="406" t="s">
        <v>352</v>
      </c>
      <c r="BN121" s="406" t="s">
        <v>354</v>
      </c>
      <c r="BO121" s="406" t="s">
        <v>354</v>
      </c>
      <c r="BP121" s="407" t="s">
        <v>558</v>
      </c>
      <c r="BQ121" s="408" t="s">
        <v>558</v>
      </c>
      <c r="BR121" s="339"/>
      <c r="BS121" s="339"/>
      <c r="BT121" s="339"/>
      <c r="BU121" s="339"/>
      <c r="BV121" s="339"/>
      <c r="BW121" s="339"/>
      <c r="BX121" s="8"/>
      <c r="BY121" s="8"/>
      <c r="BZ121" s="8"/>
    </row>
    <row r="122" spans="1:79" ht="12.75" customHeight="1">
      <c r="A122" s="746"/>
      <c r="B122" s="747"/>
      <c r="C122" s="748"/>
      <c r="D122" s="889"/>
      <c r="E122" s="1115"/>
      <c r="F122" s="1115"/>
      <c r="G122" s="1115"/>
      <c r="H122" s="1115"/>
      <c r="I122" s="1115"/>
      <c r="J122" s="1115"/>
      <c r="K122" s="1115"/>
      <c r="L122" s="1115"/>
      <c r="M122" s="1115"/>
      <c r="N122" s="1115"/>
      <c r="O122" s="1115"/>
      <c r="P122" s="1115"/>
      <c r="Q122" s="1115"/>
      <c r="R122" s="1116"/>
      <c r="S122" s="1196" t="str">
        <f>IF(AND(X122="",AD122="",AK122="",AR122="",AY122=""),IF(FIO="","",0),"")</f>
        <v/>
      </c>
      <c r="T122" s="1196"/>
      <c r="U122" s="1196"/>
      <c r="V122" s="1196"/>
      <c r="W122" s="1196"/>
      <c r="X122" s="1197"/>
      <c r="Y122" s="1197"/>
      <c r="Z122" s="1197"/>
      <c r="AA122" s="1197"/>
      <c r="AB122" s="1197"/>
      <c r="AC122" s="1197"/>
      <c r="AD122" s="1197"/>
      <c r="AE122" s="1197"/>
      <c r="AF122" s="1197"/>
      <c r="AG122" s="1197"/>
      <c r="AH122" s="1197"/>
      <c r="AI122" s="1197"/>
      <c r="AJ122" s="1197"/>
      <c r="AK122" s="1197"/>
      <c r="AL122" s="1197"/>
      <c r="AM122" s="1197"/>
      <c r="AN122" s="1197"/>
      <c r="AO122" s="1197"/>
      <c r="AP122" s="1197"/>
      <c r="AQ122" s="1197"/>
      <c r="AR122" s="1197"/>
      <c r="AS122" s="1197"/>
      <c r="AT122" s="1197"/>
      <c r="AU122" s="1197"/>
      <c r="AV122" s="1197"/>
      <c r="AW122" s="1197"/>
      <c r="AX122" s="1197"/>
      <c r="AY122" s="1197"/>
      <c r="AZ122" s="1197"/>
      <c r="BA122" s="1197"/>
      <c r="BB122" s="1197"/>
      <c r="BC122" s="1197"/>
      <c r="BD122" s="1197"/>
      <c r="BE122" s="1197"/>
      <c r="BF122" s="237"/>
      <c r="BG122" s="29">
        <f>SUM(S122:BE123)</f>
        <v>0</v>
      </c>
      <c r="BH122" s="253">
        <v>200</v>
      </c>
      <c r="BI122" s="253"/>
      <c r="BP122" s="8"/>
      <c r="BQ122" s="339"/>
      <c r="BR122" s="339"/>
      <c r="BS122" s="339"/>
      <c r="BT122" s="339"/>
      <c r="BU122" s="339"/>
      <c r="BV122" s="339"/>
      <c r="BW122" s="339"/>
      <c r="BX122" s="8"/>
      <c r="BY122" s="8"/>
      <c r="BZ122" s="8"/>
    </row>
    <row r="123" spans="1:79" ht="12.75" customHeight="1">
      <c r="A123" s="749"/>
      <c r="B123" s="750"/>
      <c r="C123" s="751"/>
      <c r="D123" s="1117"/>
      <c r="E123" s="1118"/>
      <c r="F123" s="1118"/>
      <c r="G123" s="1118"/>
      <c r="H123" s="1118"/>
      <c r="I123" s="1118"/>
      <c r="J123" s="1118"/>
      <c r="K123" s="1118"/>
      <c r="L123" s="1118"/>
      <c r="M123" s="1118"/>
      <c r="N123" s="1118"/>
      <c r="O123" s="1118"/>
      <c r="P123" s="1118"/>
      <c r="Q123" s="1118"/>
      <c r="R123" s="1119"/>
      <c r="S123" s="1196"/>
      <c r="T123" s="1196"/>
      <c r="U123" s="1196"/>
      <c r="V123" s="1196"/>
      <c r="W123" s="1196"/>
      <c r="X123" s="1197"/>
      <c r="Y123" s="1197"/>
      <c r="Z123" s="1197"/>
      <c r="AA123" s="1197"/>
      <c r="AB123" s="1197"/>
      <c r="AC123" s="1197"/>
      <c r="AD123" s="1197"/>
      <c r="AE123" s="1197"/>
      <c r="AF123" s="1197"/>
      <c r="AG123" s="1197"/>
      <c r="AH123" s="1197"/>
      <c r="AI123" s="1197"/>
      <c r="AJ123" s="1197"/>
      <c r="AK123" s="1197"/>
      <c r="AL123" s="1197"/>
      <c r="AM123" s="1197"/>
      <c r="AN123" s="1197"/>
      <c r="AO123" s="1197"/>
      <c r="AP123" s="1197"/>
      <c r="AQ123" s="1197"/>
      <c r="AR123" s="1197"/>
      <c r="AS123" s="1197"/>
      <c r="AT123" s="1197"/>
      <c r="AU123" s="1197"/>
      <c r="AV123" s="1197"/>
      <c r="AW123" s="1197"/>
      <c r="AX123" s="1197"/>
      <c r="AY123" s="1197"/>
      <c r="AZ123" s="1197"/>
      <c r="BA123" s="1197"/>
      <c r="BB123" s="1197"/>
      <c r="BC123" s="1197"/>
      <c r="BD123" s="1197"/>
      <c r="BE123" s="1197"/>
      <c r="BF123" s="237"/>
      <c r="BH123" s="2"/>
      <c r="BI123" s="2"/>
      <c r="BP123" s="8"/>
      <c r="BQ123" s="339"/>
      <c r="BR123" s="339"/>
      <c r="BS123" s="339"/>
      <c r="BT123" s="339"/>
      <c r="BU123" s="339"/>
      <c r="BV123" s="339"/>
      <c r="BW123" s="339"/>
      <c r="BX123" s="8"/>
      <c r="BY123" s="8"/>
      <c r="BZ123" s="8"/>
    </row>
    <row r="124" spans="1:79" ht="12.75" customHeight="1">
      <c r="A124" s="816" t="s">
        <v>379</v>
      </c>
      <c r="B124" s="817"/>
      <c r="C124" s="818"/>
      <c r="D124" s="825" t="s">
        <v>349</v>
      </c>
      <c r="E124" s="826"/>
      <c r="F124" s="826"/>
      <c r="G124" s="826"/>
      <c r="H124" s="826"/>
      <c r="I124" s="826"/>
      <c r="J124" s="826"/>
      <c r="K124" s="826"/>
      <c r="L124" s="826"/>
      <c r="M124" s="826"/>
      <c r="N124" s="826"/>
      <c r="O124" s="826"/>
      <c r="P124" s="826"/>
      <c r="Q124" s="826"/>
      <c r="R124" s="890"/>
      <c r="S124" s="833" t="s">
        <v>527</v>
      </c>
      <c r="T124" s="834"/>
      <c r="U124" s="834"/>
      <c r="V124" s="834"/>
      <c r="W124" s="834"/>
      <c r="X124" s="834"/>
      <c r="Y124" s="834"/>
      <c r="Z124" s="834"/>
      <c r="AA124" s="834"/>
      <c r="AB124" s="834"/>
      <c r="AC124" s="834"/>
      <c r="AD124" s="834"/>
      <c r="AE124" s="834"/>
      <c r="AF124" s="834"/>
      <c r="AG124" s="834"/>
      <c r="AH124" s="834"/>
      <c r="AI124" s="834"/>
      <c r="AJ124" s="834"/>
      <c r="AK124" s="834"/>
      <c r="AL124" s="834"/>
      <c r="AM124" s="834"/>
      <c r="AN124" s="834"/>
      <c r="AO124" s="834"/>
      <c r="AP124" s="834"/>
      <c r="AQ124" s="834"/>
      <c r="AR124" s="834"/>
      <c r="AS124" s="834"/>
      <c r="AT124" s="834"/>
      <c r="AU124" s="834"/>
      <c r="AV124" s="834"/>
      <c r="AW124" s="834"/>
      <c r="AX124" s="834"/>
      <c r="AY124" s="834"/>
      <c r="AZ124" s="834"/>
      <c r="BA124" s="834"/>
      <c r="BB124" s="834"/>
      <c r="BC124" s="834"/>
      <c r="BD124" s="834"/>
      <c r="BE124" s="835"/>
      <c r="BF124" s="237"/>
      <c r="BH124" s="2"/>
      <c r="BI124" s="345" t="str">
        <f>'общие сведения'!I22</f>
        <v>основное</v>
      </c>
      <c r="BJ124" s="392" t="s">
        <v>409</v>
      </c>
      <c r="BM124" s="392" t="s">
        <v>409</v>
      </c>
      <c r="BP124" s="8"/>
      <c r="BQ124" s="339"/>
      <c r="BR124" s="339"/>
      <c r="BS124" s="339"/>
      <c r="BT124" s="339"/>
      <c r="BU124" s="339"/>
      <c r="BV124" s="339"/>
      <c r="BW124" s="339"/>
      <c r="BX124" s="8"/>
      <c r="BY124" s="8"/>
      <c r="BZ124" s="8"/>
    </row>
    <row r="125" spans="1:79" ht="12.75" customHeight="1">
      <c r="A125" s="819"/>
      <c r="B125" s="820"/>
      <c r="C125" s="821"/>
      <c r="D125" s="827"/>
      <c r="E125" s="828"/>
      <c r="F125" s="828"/>
      <c r="G125" s="828"/>
      <c r="H125" s="828"/>
      <c r="I125" s="828"/>
      <c r="J125" s="828"/>
      <c r="K125" s="828"/>
      <c r="L125" s="828"/>
      <c r="M125" s="828"/>
      <c r="N125" s="828"/>
      <c r="O125" s="828"/>
      <c r="P125" s="828"/>
      <c r="Q125" s="828"/>
      <c r="R125" s="891"/>
      <c r="S125" s="836" t="s">
        <v>350</v>
      </c>
      <c r="T125" s="837"/>
      <c r="U125" s="837"/>
      <c r="V125" s="837"/>
      <c r="W125" s="837"/>
      <c r="X125" s="837"/>
      <c r="Y125" s="837"/>
      <c r="Z125" s="837"/>
      <c r="AA125" s="837"/>
      <c r="AB125" s="837"/>
      <c r="AC125" s="837"/>
      <c r="AD125" s="837"/>
      <c r="AE125" s="837"/>
      <c r="AF125" s="837"/>
      <c r="AG125" s="837"/>
      <c r="AH125" s="837"/>
      <c r="AI125" s="837"/>
      <c r="AJ125" s="837"/>
      <c r="AK125" s="837"/>
      <c r="AL125" s="837"/>
      <c r="AM125" s="837"/>
      <c r="AN125" s="837"/>
      <c r="AO125" s="837"/>
      <c r="AP125" s="837"/>
      <c r="AQ125" s="837"/>
      <c r="AR125" s="837"/>
      <c r="AS125" s="837"/>
      <c r="AT125" s="837"/>
      <c r="AU125" s="837"/>
      <c r="AV125" s="837"/>
      <c r="AW125" s="837"/>
      <c r="AX125" s="837"/>
      <c r="AY125" s="837"/>
      <c r="AZ125" s="837"/>
      <c r="BA125" s="837"/>
      <c r="BB125" s="837"/>
      <c r="BC125" s="837"/>
      <c r="BD125" s="837"/>
      <c r="BE125" s="838"/>
      <c r="BF125" s="237"/>
      <c r="BH125" s="344"/>
      <c r="BI125" s="411"/>
      <c r="BJ125" s="412" t="s">
        <v>21</v>
      </c>
      <c r="BK125" s="412" t="str">
        <f>A73</f>
        <v>1.5.</v>
      </c>
      <c r="BL125" s="413" t="str">
        <f>A79</f>
        <v>1.6.</v>
      </c>
      <c r="BM125" s="412" t="str">
        <f>A97</f>
        <v>2.1.</v>
      </c>
      <c r="BN125" s="412" t="str">
        <f>A127</f>
        <v>2.2.</v>
      </c>
      <c r="BO125" s="412" t="str">
        <f>A127</f>
        <v>2.2.</v>
      </c>
      <c r="BP125" s="423" t="str">
        <f>A382</f>
        <v>3.3.12.</v>
      </c>
      <c r="BQ125" s="412" t="str">
        <f>BP125</f>
        <v>3.3.12.</v>
      </c>
      <c r="BR125" s="414"/>
      <c r="BS125" s="414"/>
      <c r="BT125" s="414"/>
      <c r="BU125" s="414"/>
      <c r="BV125" s="414"/>
      <c r="BW125" s="414"/>
      <c r="BX125" s="414"/>
      <c r="BY125" s="414"/>
      <c r="BZ125" s="415"/>
      <c r="CA125" s="8"/>
    </row>
    <row r="126" spans="1:79" ht="12.75" customHeight="1">
      <c r="A126" s="822"/>
      <c r="B126" s="823"/>
      <c r="C126" s="824"/>
      <c r="D126" s="829"/>
      <c r="E126" s="830"/>
      <c r="F126" s="830"/>
      <c r="G126" s="830"/>
      <c r="H126" s="830"/>
      <c r="I126" s="830"/>
      <c r="J126" s="830"/>
      <c r="K126" s="830"/>
      <c r="L126" s="830"/>
      <c r="M126" s="830"/>
      <c r="N126" s="830"/>
      <c r="O126" s="830"/>
      <c r="P126" s="830"/>
      <c r="Q126" s="830"/>
      <c r="R126" s="892"/>
      <c r="S126" s="1279">
        <v>0</v>
      </c>
      <c r="T126" s="1280"/>
      <c r="U126" s="1280"/>
      <c r="V126" s="1280"/>
      <c r="W126" s="1281"/>
      <c r="X126" s="1282" t="s">
        <v>287</v>
      </c>
      <c r="Y126" s="1283"/>
      <c r="Z126" s="1283"/>
      <c r="AA126" s="1283"/>
      <c r="AB126" s="1283"/>
      <c r="AC126" s="1284"/>
      <c r="AD126" s="1279" t="s">
        <v>394</v>
      </c>
      <c r="AE126" s="1280"/>
      <c r="AF126" s="1280"/>
      <c r="AG126" s="1280"/>
      <c r="AH126" s="1280"/>
      <c r="AI126" s="1280"/>
      <c r="AJ126" s="1281"/>
      <c r="AK126" s="1279" t="s">
        <v>396</v>
      </c>
      <c r="AL126" s="1280"/>
      <c r="AM126" s="1280"/>
      <c r="AN126" s="1280"/>
      <c r="AO126" s="1280"/>
      <c r="AP126" s="1280"/>
      <c r="AQ126" s="1281"/>
      <c r="AR126" s="1279" t="s">
        <v>397</v>
      </c>
      <c r="AS126" s="1280"/>
      <c r="AT126" s="1280"/>
      <c r="AU126" s="1280"/>
      <c r="AV126" s="1280"/>
      <c r="AW126" s="1280"/>
      <c r="AX126" s="1281"/>
      <c r="AY126" s="1279" t="s">
        <v>398</v>
      </c>
      <c r="AZ126" s="1280"/>
      <c r="BA126" s="1280"/>
      <c r="BB126" s="1280"/>
      <c r="BC126" s="1280"/>
      <c r="BD126" s="1280"/>
      <c r="BE126" s="1281"/>
      <c r="BF126" s="237"/>
      <c r="BH126" s="344"/>
      <c r="BI126" s="416">
        <v>1</v>
      </c>
      <c r="BJ126" s="417">
        <v>2</v>
      </c>
      <c r="BK126" s="416">
        <v>3</v>
      </c>
      <c r="BL126" s="417">
        <v>4</v>
      </c>
      <c r="BM126" s="416">
        <v>5</v>
      </c>
      <c r="BN126" s="417">
        <v>6</v>
      </c>
      <c r="BO126" s="416">
        <v>7</v>
      </c>
      <c r="BP126" s="417">
        <v>8</v>
      </c>
      <c r="BQ126" s="416">
        <v>9</v>
      </c>
      <c r="BR126" s="417">
        <v>10</v>
      </c>
      <c r="BS126" s="416">
        <v>11</v>
      </c>
      <c r="BT126" s="417">
        <v>12</v>
      </c>
      <c r="BU126" s="416">
        <v>13</v>
      </c>
      <c r="BV126" s="417">
        <v>14</v>
      </c>
      <c r="BW126" s="416">
        <v>15</v>
      </c>
      <c r="BX126" s="417">
        <v>16</v>
      </c>
      <c r="BY126" s="416">
        <v>17</v>
      </c>
      <c r="BZ126" s="207"/>
    </row>
    <row r="127" spans="1:79" ht="15.75" customHeight="1">
      <c r="A127" s="743" t="s">
        <v>354</v>
      </c>
      <c r="B127" s="744"/>
      <c r="C127" s="745"/>
      <c r="D127" s="1291" t="str">
        <f>VLOOKUP(BI124,BI127:BY133,6)</f>
        <v xml:space="preserve">Результаты внеурочной деятельности обучающих-  
ся (по предмету): </v>
      </c>
      <c r="E127" s="1292"/>
      <c r="F127" s="1292"/>
      <c r="G127" s="1292"/>
      <c r="H127" s="1292"/>
      <c r="I127" s="1292"/>
      <c r="J127" s="1292"/>
      <c r="K127" s="1292"/>
      <c r="L127" s="1292"/>
      <c r="M127" s="1292"/>
      <c r="N127" s="1292"/>
      <c r="O127" s="1292"/>
      <c r="P127" s="1292"/>
      <c r="Q127" s="1292"/>
      <c r="R127" s="1293"/>
      <c r="S127" s="945" t="s">
        <v>534</v>
      </c>
      <c r="T127" s="946"/>
      <c r="U127" s="946"/>
      <c r="V127" s="946"/>
      <c r="W127" s="946"/>
      <c r="X127" s="946"/>
      <c r="Y127" s="946"/>
      <c r="Z127" s="946"/>
      <c r="AA127" s="946"/>
      <c r="AB127" s="946"/>
      <c r="AC127" s="946"/>
      <c r="AD127" s="946"/>
      <c r="AE127" s="946"/>
      <c r="AF127" s="946"/>
      <c r="AG127" s="946"/>
      <c r="AH127" s="946"/>
      <c r="AI127" s="946"/>
      <c r="AJ127" s="946"/>
      <c r="AK127" s="946"/>
      <c r="AL127" s="946"/>
      <c r="AM127" s="946"/>
      <c r="AN127" s="946"/>
      <c r="AO127" s="946"/>
      <c r="AP127" s="946"/>
      <c r="AQ127" s="946"/>
      <c r="AR127" s="946"/>
      <c r="AS127" s="946"/>
      <c r="AT127" s="946"/>
      <c r="AU127" s="946"/>
      <c r="AV127" s="946"/>
      <c r="AW127" s="946"/>
      <c r="AX127" s="946"/>
      <c r="AY127" s="946"/>
      <c r="AZ127" s="946"/>
      <c r="BA127" s="946"/>
      <c r="BB127" s="946"/>
      <c r="BC127" s="946"/>
      <c r="BD127" s="946"/>
      <c r="BE127" s="947"/>
      <c r="BF127" s="237"/>
      <c r="BH127" s="344"/>
      <c r="BI127" s="418" t="s">
        <v>599</v>
      </c>
      <c r="BJ127" s="419"/>
      <c r="BK127" s="419" t="str">
        <f>IF(OR('общие сведения'!R5=3,'общие сведения'!R5=2)," "," *")</f>
        <v xml:space="preserve"> </v>
      </c>
      <c r="BL127" s="419" t="str">
        <f>IF(OR('общие сведения'!R5=3,'общие сведения'!R5=4)," "," *")</f>
        <v xml:space="preserve"> </v>
      </c>
      <c r="BM127" s="419" t="s">
        <v>594</v>
      </c>
      <c r="BN127" s="419" t="s">
        <v>169</v>
      </c>
      <c r="BO127" s="419" t="s">
        <v>592</v>
      </c>
      <c r="BP127" s="419" t="s">
        <v>604</v>
      </c>
      <c r="BQ127" s="419" t="s">
        <v>604</v>
      </c>
      <c r="BR127" s="420"/>
      <c r="BS127" s="420"/>
      <c r="BT127" s="420"/>
      <c r="BU127" s="420"/>
      <c r="BV127" s="420"/>
      <c r="BW127" s="420"/>
      <c r="BX127" s="420"/>
      <c r="BY127" s="420"/>
      <c r="BZ127" s="207"/>
    </row>
    <row r="128" spans="1:79" ht="12.75" customHeight="1">
      <c r="A128" s="746"/>
      <c r="B128" s="747"/>
      <c r="C128" s="748"/>
      <c r="D128" s="1294"/>
      <c r="E128" s="1295"/>
      <c r="F128" s="1295"/>
      <c r="G128" s="1295"/>
      <c r="H128" s="1295"/>
      <c r="I128" s="1295"/>
      <c r="J128" s="1295"/>
      <c r="K128" s="1295"/>
      <c r="L128" s="1295"/>
      <c r="M128" s="1295"/>
      <c r="N128" s="1295"/>
      <c r="O128" s="1295"/>
      <c r="P128" s="1295"/>
      <c r="Q128" s="1295"/>
      <c r="R128" s="1296"/>
      <c r="S128" s="783" t="s">
        <v>366</v>
      </c>
      <c r="T128" s="784"/>
      <c r="U128" s="784"/>
      <c r="V128" s="784"/>
      <c r="W128" s="785"/>
      <c r="X128" s="783" t="s">
        <v>95</v>
      </c>
      <c r="Y128" s="784"/>
      <c r="Z128" s="784"/>
      <c r="AA128" s="784"/>
      <c r="AB128" s="784"/>
      <c r="AC128" s="784"/>
      <c r="AD128" s="783" t="s">
        <v>96</v>
      </c>
      <c r="AE128" s="784"/>
      <c r="AF128" s="784"/>
      <c r="AG128" s="784"/>
      <c r="AH128" s="784"/>
      <c r="AI128" s="784"/>
      <c r="AJ128" s="785"/>
      <c r="AK128" s="784" t="s">
        <v>353</v>
      </c>
      <c r="AL128" s="784"/>
      <c r="AM128" s="784"/>
      <c r="AN128" s="784"/>
      <c r="AO128" s="784"/>
      <c r="AP128" s="784"/>
      <c r="AQ128" s="784"/>
      <c r="AR128" s="783" t="s">
        <v>356</v>
      </c>
      <c r="AS128" s="784"/>
      <c r="AT128" s="784"/>
      <c r="AU128" s="784"/>
      <c r="AV128" s="784"/>
      <c r="AW128" s="784"/>
      <c r="AX128" s="785"/>
      <c r="AY128" s="783" t="s">
        <v>94</v>
      </c>
      <c r="AZ128" s="784"/>
      <c r="BA128" s="784"/>
      <c r="BB128" s="784"/>
      <c r="BC128" s="784"/>
      <c r="BD128" s="784"/>
      <c r="BE128" s="785"/>
      <c r="BF128" s="237"/>
      <c r="BH128" s="344"/>
      <c r="BI128" s="418" t="s">
        <v>562</v>
      </c>
      <c r="BJ128" s="419" t="s">
        <v>382</v>
      </c>
      <c r="BK128" s="419" t="s">
        <v>382</v>
      </c>
      <c r="BL128" s="419" t="s">
        <v>382</v>
      </c>
      <c r="BM128" s="421" t="s">
        <v>593</v>
      </c>
      <c r="BN128" s="419" t="s">
        <v>169</v>
      </c>
      <c r="BO128" s="419" t="s">
        <v>589</v>
      </c>
      <c r="BP128" s="420" t="s">
        <v>600</v>
      </c>
      <c r="BQ128" s="420" t="s">
        <v>608</v>
      </c>
      <c r="BR128" s="420"/>
      <c r="BS128" s="420"/>
      <c r="BT128" s="420"/>
      <c r="BU128" s="420"/>
      <c r="BV128" s="420"/>
      <c r="BW128" s="420"/>
      <c r="BX128" s="420"/>
      <c r="BY128" s="420"/>
      <c r="BZ128" s="207"/>
    </row>
    <row r="129" spans="1:78" ht="15" customHeight="1">
      <c r="A129" s="746"/>
      <c r="B129" s="747"/>
      <c r="C129" s="748"/>
      <c r="D129" s="1294"/>
      <c r="E129" s="1295"/>
      <c r="F129" s="1295"/>
      <c r="G129" s="1295"/>
      <c r="H129" s="1295"/>
      <c r="I129" s="1295"/>
      <c r="J129" s="1295"/>
      <c r="K129" s="1295"/>
      <c r="L129" s="1295"/>
      <c r="M129" s="1295"/>
      <c r="N129" s="1295"/>
      <c r="O129" s="1295"/>
      <c r="P129" s="1295"/>
      <c r="Q129" s="1295"/>
      <c r="R129" s="1296"/>
      <c r="S129" s="786"/>
      <c r="T129" s="787"/>
      <c r="U129" s="787"/>
      <c r="V129" s="787"/>
      <c r="W129" s="788"/>
      <c r="X129" s="786"/>
      <c r="Y129" s="787"/>
      <c r="Z129" s="787"/>
      <c r="AA129" s="787"/>
      <c r="AB129" s="787"/>
      <c r="AC129" s="787"/>
      <c r="AD129" s="786"/>
      <c r="AE129" s="787"/>
      <c r="AF129" s="787"/>
      <c r="AG129" s="787"/>
      <c r="AH129" s="787"/>
      <c r="AI129" s="787"/>
      <c r="AJ129" s="788"/>
      <c r="AK129" s="787"/>
      <c r="AL129" s="787"/>
      <c r="AM129" s="787"/>
      <c r="AN129" s="787"/>
      <c r="AO129" s="787"/>
      <c r="AP129" s="787"/>
      <c r="AQ129" s="787"/>
      <c r="AR129" s="786"/>
      <c r="AS129" s="787"/>
      <c r="AT129" s="787"/>
      <c r="AU129" s="787"/>
      <c r="AV129" s="787"/>
      <c r="AW129" s="787"/>
      <c r="AX129" s="788"/>
      <c r="AY129" s="786"/>
      <c r="AZ129" s="787"/>
      <c r="BA129" s="787"/>
      <c r="BB129" s="787"/>
      <c r="BC129" s="787"/>
      <c r="BD129" s="787"/>
      <c r="BE129" s="788"/>
      <c r="BF129" s="237"/>
      <c r="BG129" s="3"/>
      <c r="BH129" s="344"/>
      <c r="BI129" s="418" t="s">
        <v>569</v>
      </c>
      <c r="BJ129" s="419" t="s">
        <v>382</v>
      </c>
      <c r="BK129" s="419" t="s">
        <v>382</v>
      </c>
      <c r="BL129" s="419" t="s">
        <v>382</v>
      </c>
      <c r="BM129" s="421" t="s">
        <v>593</v>
      </c>
      <c r="BN129" s="419" t="s">
        <v>169</v>
      </c>
      <c r="BO129" s="419" t="s">
        <v>590</v>
      </c>
      <c r="BP129" s="419" t="s">
        <v>601</v>
      </c>
      <c r="BQ129" s="420" t="s">
        <v>608</v>
      </c>
      <c r="BR129" s="420"/>
      <c r="BS129" s="420"/>
      <c r="BT129" s="420"/>
      <c r="BU129" s="420"/>
      <c r="BV129" s="420"/>
      <c r="BW129" s="420"/>
      <c r="BX129" s="420"/>
      <c r="BY129" s="420"/>
      <c r="BZ129" s="207"/>
    </row>
    <row r="130" spans="1:78" ht="3.75" customHeight="1">
      <c r="A130" s="746"/>
      <c r="B130" s="747"/>
      <c r="C130" s="748"/>
      <c r="D130" s="1294"/>
      <c r="E130" s="1295"/>
      <c r="F130" s="1295"/>
      <c r="G130" s="1295"/>
      <c r="H130" s="1295"/>
      <c r="I130" s="1295"/>
      <c r="J130" s="1295"/>
      <c r="K130" s="1295"/>
      <c r="L130" s="1295"/>
      <c r="M130" s="1295"/>
      <c r="N130" s="1295"/>
      <c r="O130" s="1295"/>
      <c r="P130" s="1295"/>
      <c r="Q130" s="1295"/>
      <c r="R130" s="1296"/>
      <c r="S130" s="1"/>
      <c r="T130" s="7"/>
      <c r="U130" s="7"/>
      <c r="V130" s="7"/>
      <c r="W130" s="6"/>
      <c r="X130" s="798" t="s">
        <v>411</v>
      </c>
      <c r="Y130" s="799"/>
      <c r="Z130" s="799"/>
      <c r="AA130" s="799"/>
      <c r="AB130" s="799"/>
      <c r="AC130" s="799"/>
      <c r="AD130" s="798" t="s">
        <v>411</v>
      </c>
      <c r="AE130" s="799"/>
      <c r="AF130" s="799"/>
      <c r="AG130" s="799"/>
      <c r="AH130" s="799"/>
      <c r="AI130" s="799"/>
      <c r="AJ130" s="800"/>
      <c r="AK130" s="799" t="s">
        <v>411</v>
      </c>
      <c r="AL130" s="799"/>
      <c r="AM130" s="799"/>
      <c r="AN130" s="799"/>
      <c r="AO130" s="799"/>
      <c r="AP130" s="799"/>
      <c r="AQ130" s="799"/>
      <c r="AR130" s="798" t="s">
        <v>411</v>
      </c>
      <c r="AS130" s="799"/>
      <c r="AT130" s="799"/>
      <c r="AU130" s="799"/>
      <c r="AV130" s="799"/>
      <c r="AW130" s="799"/>
      <c r="AX130" s="800"/>
      <c r="AY130" s="798" t="s">
        <v>411</v>
      </c>
      <c r="AZ130" s="799"/>
      <c r="BA130" s="799"/>
      <c r="BB130" s="799"/>
      <c r="BC130" s="799"/>
      <c r="BD130" s="799"/>
      <c r="BE130" s="800"/>
      <c r="BF130" s="237"/>
      <c r="BH130" s="344"/>
      <c r="BI130" s="418" t="s">
        <v>595</v>
      </c>
      <c r="BJ130" s="419" t="s">
        <v>382</v>
      </c>
      <c r="BK130" s="419" t="s">
        <v>382</v>
      </c>
      <c r="BL130" s="419" t="s">
        <v>382</v>
      </c>
      <c r="BM130" s="419" t="s">
        <v>594</v>
      </c>
      <c r="BN130" s="419" t="s">
        <v>169</v>
      </c>
      <c r="BO130" s="419" t="s">
        <v>592</v>
      </c>
      <c r="BP130" s="419" t="s">
        <v>604</v>
      </c>
      <c r="BQ130" s="419" t="s">
        <v>604</v>
      </c>
      <c r="BR130" s="420"/>
      <c r="BS130" s="420"/>
      <c r="BT130" s="420"/>
      <c r="BU130" s="420"/>
      <c r="BV130" s="420"/>
      <c r="BW130" s="420"/>
      <c r="BX130" s="420"/>
      <c r="BY130" s="420"/>
      <c r="BZ130" s="207"/>
    </row>
    <row r="131" spans="1:78" ht="22.5" customHeight="1">
      <c r="A131" s="746"/>
      <c r="B131" s="747"/>
      <c r="C131" s="748"/>
      <c r="D131" s="877" t="str">
        <f>VLOOKUP(BI124,BI127:BY133,7)</f>
        <v xml:space="preserve"> -     конкурсы,
 -     турниры, 
 -     выставки и др.
(см.  Приложение  2)</v>
      </c>
      <c r="E131" s="878"/>
      <c r="F131" s="878"/>
      <c r="G131" s="878"/>
      <c r="H131" s="878"/>
      <c r="I131" s="878"/>
      <c r="J131" s="878"/>
      <c r="K131" s="878"/>
      <c r="L131" s="878"/>
      <c r="M131" s="878"/>
      <c r="N131" s="878"/>
      <c r="O131" s="878"/>
      <c r="P131" s="878"/>
      <c r="Q131" s="878"/>
      <c r="R131" s="879"/>
      <c r="S131" s="786"/>
      <c r="T131" s="787"/>
      <c r="U131" s="787"/>
      <c r="V131" s="787"/>
      <c r="W131" s="788"/>
      <c r="X131" s="798"/>
      <c r="Y131" s="799"/>
      <c r="Z131" s="799"/>
      <c r="AA131" s="799"/>
      <c r="AB131" s="799"/>
      <c r="AC131" s="799"/>
      <c r="AD131" s="798"/>
      <c r="AE131" s="799"/>
      <c r="AF131" s="799"/>
      <c r="AG131" s="799"/>
      <c r="AH131" s="799"/>
      <c r="AI131" s="799"/>
      <c r="AJ131" s="800"/>
      <c r="AK131" s="799"/>
      <c r="AL131" s="799"/>
      <c r="AM131" s="799"/>
      <c r="AN131" s="799"/>
      <c r="AO131" s="799"/>
      <c r="AP131" s="799"/>
      <c r="AQ131" s="799"/>
      <c r="AR131" s="798"/>
      <c r="AS131" s="799"/>
      <c r="AT131" s="799"/>
      <c r="AU131" s="799"/>
      <c r="AV131" s="799"/>
      <c r="AW131" s="799"/>
      <c r="AX131" s="800"/>
      <c r="AY131" s="798"/>
      <c r="AZ131" s="799"/>
      <c r="BA131" s="799"/>
      <c r="BB131" s="799"/>
      <c r="BC131" s="799"/>
      <c r="BD131" s="799"/>
      <c r="BE131" s="800"/>
      <c r="BF131" s="237"/>
      <c r="BH131" s="344"/>
      <c r="BI131" s="418" t="s">
        <v>570</v>
      </c>
      <c r="BJ131" s="419" t="s">
        <v>382</v>
      </c>
      <c r="BK131" s="419" t="s">
        <v>382</v>
      </c>
      <c r="BL131" s="419" t="s">
        <v>382</v>
      </c>
      <c r="BM131" s="419" t="s">
        <v>594</v>
      </c>
      <c r="BN131" s="419" t="s">
        <v>169</v>
      </c>
      <c r="BO131" s="419" t="s">
        <v>591</v>
      </c>
      <c r="BP131" s="420" t="s">
        <v>32</v>
      </c>
      <c r="BQ131" s="420" t="s">
        <v>31</v>
      </c>
      <c r="BR131" s="420"/>
      <c r="BS131" s="420"/>
      <c r="BT131" s="420"/>
      <c r="BU131" s="420"/>
      <c r="BV131" s="420"/>
      <c r="BW131" s="420"/>
      <c r="BX131" s="420"/>
      <c r="BY131" s="420"/>
      <c r="BZ131" s="207"/>
    </row>
    <row r="132" spans="1:78" ht="44.25" customHeight="1">
      <c r="A132" s="746"/>
      <c r="B132" s="747"/>
      <c r="C132" s="748"/>
      <c r="D132" s="877"/>
      <c r="E132" s="878"/>
      <c r="F132" s="878"/>
      <c r="G132" s="878"/>
      <c r="H132" s="878"/>
      <c r="I132" s="878"/>
      <c r="J132" s="878"/>
      <c r="K132" s="878"/>
      <c r="L132" s="878"/>
      <c r="M132" s="878"/>
      <c r="N132" s="878"/>
      <c r="O132" s="878"/>
      <c r="P132" s="878"/>
      <c r="Q132" s="878"/>
      <c r="R132" s="879"/>
      <c r="S132" s="1"/>
      <c r="T132" s="7"/>
      <c r="U132" s="7"/>
      <c r="V132" s="7"/>
      <c r="W132" s="6"/>
      <c r="X132" s="789" t="s">
        <v>163</v>
      </c>
      <c r="Y132" s="790"/>
      <c r="Z132" s="790"/>
      <c r="AA132" s="790"/>
      <c r="AB132" s="790"/>
      <c r="AC132" s="791"/>
      <c r="AD132" s="789" t="s">
        <v>164</v>
      </c>
      <c r="AE132" s="790"/>
      <c r="AF132" s="790"/>
      <c r="AG132" s="790"/>
      <c r="AH132" s="790"/>
      <c r="AI132" s="790"/>
      <c r="AJ132" s="791"/>
      <c r="AK132" s="789" t="s">
        <v>165</v>
      </c>
      <c r="AL132" s="790"/>
      <c r="AM132" s="790"/>
      <c r="AN132" s="790"/>
      <c r="AO132" s="790"/>
      <c r="AP132" s="790"/>
      <c r="AQ132" s="791"/>
      <c r="AR132" s="789" t="s">
        <v>166</v>
      </c>
      <c r="AS132" s="790"/>
      <c r="AT132" s="790"/>
      <c r="AU132" s="790"/>
      <c r="AV132" s="790"/>
      <c r="AW132" s="790"/>
      <c r="AX132" s="791"/>
      <c r="AY132" s="789" t="s">
        <v>167</v>
      </c>
      <c r="AZ132" s="790"/>
      <c r="BA132" s="790"/>
      <c r="BB132" s="790"/>
      <c r="BC132" s="790"/>
      <c r="BD132" s="790"/>
      <c r="BE132" s="791"/>
      <c r="BF132" s="237"/>
      <c r="BH132" s="344"/>
      <c r="BI132" s="418" t="s">
        <v>568</v>
      </c>
      <c r="BJ132" s="419" t="s">
        <v>382</v>
      </c>
      <c r="BK132" s="419" t="s">
        <v>382</v>
      </c>
      <c r="BL132" s="419" t="s">
        <v>382</v>
      </c>
      <c r="BM132" s="419" t="s">
        <v>594</v>
      </c>
      <c r="BN132" s="419" t="s">
        <v>169</v>
      </c>
      <c r="BO132" s="419" t="s">
        <v>589</v>
      </c>
      <c r="BP132" s="419" t="s">
        <v>602</v>
      </c>
      <c r="BQ132" s="419" t="s">
        <v>608</v>
      </c>
      <c r="BR132" s="420"/>
      <c r="BS132" s="420"/>
      <c r="BT132" s="420"/>
      <c r="BU132" s="420"/>
      <c r="BV132" s="420"/>
      <c r="BW132" s="420"/>
      <c r="BX132" s="420"/>
      <c r="BY132" s="420"/>
      <c r="BZ132" s="207"/>
    </row>
    <row r="133" spans="1:78" ht="15.75" customHeight="1">
      <c r="A133" s="746"/>
      <c r="B133" s="747"/>
      <c r="C133" s="748"/>
      <c r="D133" s="877" t="s">
        <v>588</v>
      </c>
      <c r="E133" s="878"/>
      <c r="F133" s="878"/>
      <c r="G133" s="878"/>
      <c r="H133" s="878"/>
      <c r="I133" s="878"/>
      <c r="J133" s="878"/>
      <c r="K133" s="878"/>
      <c r="L133" s="878"/>
      <c r="M133" s="878"/>
      <c r="N133" s="878"/>
      <c r="O133" s="878"/>
      <c r="P133" s="878"/>
      <c r="Q133" s="878"/>
      <c r="R133" s="879"/>
      <c r="S133" s="1"/>
      <c r="T133" s="7"/>
      <c r="U133" s="7"/>
      <c r="V133" s="7"/>
      <c r="W133" s="6"/>
      <c r="X133" s="789"/>
      <c r="Y133" s="790"/>
      <c r="Z133" s="790"/>
      <c r="AA133" s="790"/>
      <c r="AB133" s="790"/>
      <c r="AC133" s="791"/>
      <c r="AD133" s="789"/>
      <c r="AE133" s="790"/>
      <c r="AF133" s="790"/>
      <c r="AG133" s="790"/>
      <c r="AH133" s="790"/>
      <c r="AI133" s="790"/>
      <c r="AJ133" s="791"/>
      <c r="AK133" s="789"/>
      <c r="AL133" s="790"/>
      <c r="AM133" s="790"/>
      <c r="AN133" s="790"/>
      <c r="AO133" s="790"/>
      <c r="AP133" s="790"/>
      <c r="AQ133" s="791"/>
      <c r="AR133" s="789"/>
      <c r="AS133" s="790"/>
      <c r="AT133" s="790"/>
      <c r="AU133" s="790"/>
      <c r="AV133" s="790"/>
      <c r="AW133" s="790"/>
      <c r="AX133" s="791"/>
      <c r="AY133" s="789"/>
      <c r="AZ133" s="790"/>
      <c r="BA133" s="790"/>
      <c r="BB133" s="790"/>
      <c r="BC133" s="790"/>
      <c r="BD133" s="790"/>
      <c r="BE133" s="791"/>
      <c r="BF133" s="237"/>
      <c r="BH133" s="344"/>
      <c r="BI133" s="418" t="s">
        <v>571</v>
      </c>
      <c r="BJ133" s="419" t="s">
        <v>382</v>
      </c>
      <c r="BK133" s="419" t="s">
        <v>382</v>
      </c>
      <c r="BL133" s="419" t="s">
        <v>382</v>
      </c>
      <c r="BM133" s="419" t="s">
        <v>594</v>
      </c>
      <c r="BN133" s="419" t="s">
        <v>169</v>
      </c>
      <c r="BO133" s="419" t="s">
        <v>591</v>
      </c>
      <c r="BP133" s="419" t="s">
        <v>5</v>
      </c>
      <c r="BQ133" s="420" t="s">
        <v>6</v>
      </c>
      <c r="BR133" s="420"/>
      <c r="BS133" s="420"/>
      <c r="BT133" s="420"/>
      <c r="BU133" s="420"/>
      <c r="BV133" s="420"/>
      <c r="BW133" s="420"/>
      <c r="BX133" s="420"/>
      <c r="BY133" s="420"/>
      <c r="BZ133" s="207"/>
    </row>
    <row r="134" spans="1:78" ht="12.75" customHeight="1">
      <c r="A134" s="746"/>
      <c r="B134" s="747"/>
      <c r="C134" s="748"/>
      <c r="D134" s="877"/>
      <c r="E134" s="878"/>
      <c r="F134" s="878"/>
      <c r="G134" s="878"/>
      <c r="H134" s="878"/>
      <c r="I134" s="878"/>
      <c r="J134" s="878"/>
      <c r="K134" s="878"/>
      <c r="L134" s="878"/>
      <c r="M134" s="878"/>
      <c r="N134" s="878"/>
      <c r="O134" s="878"/>
      <c r="P134" s="878"/>
      <c r="Q134" s="878"/>
      <c r="R134" s="879"/>
      <c r="S134" s="795"/>
      <c r="T134" s="796"/>
      <c r="U134" s="796"/>
      <c r="V134" s="796"/>
      <c r="W134" s="797"/>
      <c r="X134" s="792" t="s">
        <v>545</v>
      </c>
      <c r="Y134" s="793"/>
      <c r="Z134" s="793"/>
      <c r="AA134" s="793"/>
      <c r="AB134" s="793"/>
      <c r="AC134" s="793"/>
      <c r="AD134" s="792" t="s">
        <v>475</v>
      </c>
      <c r="AE134" s="793"/>
      <c r="AF134" s="793"/>
      <c r="AG134" s="793"/>
      <c r="AH134" s="793"/>
      <c r="AI134" s="793"/>
      <c r="AJ134" s="794"/>
      <c r="AK134" s="793" t="s">
        <v>476</v>
      </c>
      <c r="AL134" s="793"/>
      <c r="AM134" s="793"/>
      <c r="AN134" s="793"/>
      <c r="AO134" s="793"/>
      <c r="AP134" s="793"/>
      <c r="AQ134" s="793"/>
      <c r="AR134" s="792" t="s">
        <v>161</v>
      </c>
      <c r="AS134" s="793"/>
      <c r="AT134" s="793"/>
      <c r="AU134" s="793"/>
      <c r="AV134" s="793"/>
      <c r="AW134" s="793"/>
      <c r="AX134" s="794"/>
      <c r="AY134" s="792" t="s">
        <v>162</v>
      </c>
      <c r="AZ134" s="793"/>
      <c r="BA134" s="793"/>
      <c r="BB134" s="793"/>
      <c r="BC134" s="793"/>
      <c r="BD134" s="793"/>
      <c r="BE134" s="794"/>
      <c r="BF134" s="237"/>
      <c r="BH134" s="15" t="s">
        <v>100</v>
      </c>
      <c r="BI134" s="252" t="s">
        <v>99</v>
      </c>
    </row>
    <row r="135" spans="1:78" ht="12.75" customHeight="1">
      <c r="A135" s="746"/>
      <c r="B135" s="747"/>
      <c r="C135" s="748"/>
      <c r="D135" s="877"/>
      <c r="E135" s="878"/>
      <c r="F135" s="878"/>
      <c r="G135" s="878"/>
      <c r="H135" s="878"/>
      <c r="I135" s="878"/>
      <c r="J135" s="878"/>
      <c r="K135" s="878"/>
      <c r="L135" s="878"/>
      <c r="M135" s="878"/>
      <c r="N135" s="878"/>
      <c r="O135" s="878"/>
      <c r="P135" s="878"/>
      <c r="Q135" s="878"/>
      <c r="R135" s="879"/>
      <c r="S135" s="1196" t="str">
        <f>IF(AND(X135="",AD135="",AK135="",AR135="",AY135=""),IF(FIO="","",0),"")</f>
        <v/>
      </c>
      <c r="T135" s="1196"/>
      <c r="U135" s="1196"/>
      <c r="V135" s="1196"/>
      <c r="W135" s="1196"/>
      <c r="X135" s="1197"/>
      <c r="Y135" s="1197"/>
      <c r="Z135" s="1197"/>
      <c r="AA135" s="1197"/>
      <c r="AB135" s="1197"/>
      <c r="AC135" s="1197"/>
      <c r="AD135" s="1197"/>
      <c r="AE135" s="1197"/>
      <c r="AF135" s="1197"/>
      <c r="AG135" s="1197"/>
      <c r="AH135" s="1197"/>
      <c r="AI135" s="1197"/>
      <c r="AJ135" s="1197"/>
      <c r="AK135" s="1197"/>
      <c r="AL135" s="1197"/>
      <c r="AM135" s="1197"/>
      <c r="AN135" s="1197"/>
      <c r="AO135" s="1197"/>
      <c r="AP135" s="1197"/>
      <c r="AQ135" s="1197"/>
      <c r="AR135" s="1197"/>
      <c r="AS135" s="1197"/>
      <c r="AT135" s="1197"/>
      <c r="AU135" s="1197"/>
      <c r="AV135" s="1197"/>
      <c r="AW135" s="1197"/>
      <c r="AX135" s="1197"/>
      <c r="AY135" s="1197"/>
      <c r="AZ135" s="1197"/>
      <c r="BA135" s="1197"/>
      <c r="BB135" s="1197"/>
      <c r="BC135" s="1197"/>
      <c r="BD135" s="1197"/>
      <c r="BE135" s="1197"/>
      <c r="BF135" s="237"/>
      <c r="BG135" s="29">
        <f>SUM(S135:BE136)</f>
        <v>0</v>
      </c>
      <c r="BH135" s="253">
        <v>550</v>
      </c>
      <c r="BI135" s="253"/>
      <c r="BP135" s="419" t="s">
        <v>606</v>
      </c>
    </row>
    <row r="136" spans="1:78" ht="12.75" customHeight="1">
      <c r="A136" s="746"/>
      <c r="B136" s="747"/>
      <c r="C136" s="748"/>
      <c r="D136" s="877"/>
      <c r="E136" s="878"/>
      <c r="F136" s="878"/>
      <c r="G136" s="878"/>
      <c r="H136" s="878"/>
      <c r="I136" s="878"/>
      <c r="J136" s="878"/>
      <c r="K136" s="878"/>
      <c r="L136" s="878"/>
      <c r="M136" s="878"/>
      <c r="N136" s="878"/>
      <c r="O136" s="878"/>
      <c r="P136" s="878"/>
      <c r="Q136" s="878"/>
      <c r="R136" s="879"/>
      <c r="S136" s="1196"/>
      <c r="T136" s="1196"/>
      <c r="U136" s="1196"/>
      <c r="V136" s="1196"/>
      <c r="W136" s="1196"/>
      <c r="X136" s="1197"/>
      <c r="Y136" s="1197"/>
      <c r="Z136" s="1197"/>
      <c r="AA136" s="1197"/>
      <c r="AB136" s="1197"/>
      <c r="AC136" s="1197"/>
      <c r="AD136" s="1197"/>
      <c r="AE136" s="1197"/>
      <c r="AF136" s="1197"/>
      <c r="AG136" s="1197"/>
      <c r="AH136" s="1197"/>
      <c r="AI136" s="1197"/>
      <c r="AJ136" s="1197"/>
      <c r="AK136" s="1197"/>
      <c r="AL136" s="1197"/>
      <c r="AM136" s="1197"/>
      <c r="AN136" s="1197"/>
      <c r="AO136" s="1197"/>
      <c r="AP136" s="1197"/>
      <c r="AQ136" s="1197"/>
      <c r="AR136" s="1197"/>
      <c r="AS136" s="1197"/>
      <c r="AT136" s="1197"/>
      <c r="AU136" s="1197"/>
      <c r="AV136" s="1197"/>
      <c r="AW136" s="1197"/>
      <c r="AX136" s="1197"/>
      <c r="AY136" s="1197"/>
      <c r="AZ136" s="1197"/>
      <c r="BA136" s="1197"/>
      <c r="BB136" s="1197"/>
      <c r="BC136" s="1197"/>
      <c r="BD136" s="1197"/>
      <c r="BE136" s="1197"/>
      <c r="BF136" s="237"/>
      <c r="BH136" s="2"/>
      <c r="BI136" s="2"/>
    </row>
    <row r="137" spans="1:78" ht="28.5" customHeight="1">
      <c r="A137" s="746"/>
      <c r="B137" s="747"/>
      <c r="C137" s="748"/>
      <c r="D137" s="889" t="s">
        <v>528</v>
      </c>
      <c r="E137" s="1115"/>
      <c r="F137" s="1115"/>
      <c r="G137" s="1115"/>
      <c r="H137" s="1115"/>
      <c r="I137" s="1115"/>
      <c r="J137" s="1115"/>
      <c r="K137" s="1115"/>
      <c r="L137" s="1115"/>
      <c r="M137" s="1115"/>
      <c r="N137" s="1115"/>
      <c r="O137" s="1115"/>
      <c r="P137" s="1115"/>
      <c r="Q137" s="1115"/>
      <c r="R137" s="1116"/>
      <c r="S137" s="1276" t="s">
        <v>580</v>
      </c>
      <c r="T137" s="1277"/>
      <c r="U137" s="1277"/>
      <c r="V137" s="1277"/>
      <c r="W137" s="1277"/>
      <c r="X137" s="1277"/>
      <c r="Y137" s="1277"/>
      <c r="Z137" s="1277"/>
      <c r="AA137" s="1277"/>
      <c r="AB137" s="1277"/>
      <c r="AC137" s="1277"/>
      <c r="AD137" s="1277"/>
      <c r="AE137" s="1277"/>
      <c r="AF137" s="1277"/>
      <c r="AG137" s="1277"/>
      <c r="AH137" s="1277"/>
      <c r="AI137" s="1277"/>
      <c r="AJ137" s="1277"/>
      <c r="AK137" s="1277"/>
      <c r="AL137" s="1277"/>
      <c r="AM137" s="1277"/>
      <c r="AN137" s="1277"/>
      <c r="AO137" s="1277"/>
      <c r="AP137" s="1277"/>
      <c r="AQ137" s="1277"/>
      <c r="AR137" s="1277"/>
      <c r="AS137" s="1277"/>
      <c r="AT137" s="1277"/>
      <c r="AU137" s="1277"/>
      <c r="AV137" s="1277"/>
      <c r="AW137" s="1277"/>
      <c r="AX137" s="1277"/>
      <c r="AY137" s="1277"/>
      <c r="AZ137" s="1277"/>
      <c r="BA137" s="1277"/>
      <c r="BB137" s="1277"/>
      <c r="BC137" s="1277"/>
      <c r="BD137" s="1277"/>
      <c r="BE137" s="1278"/>
      <c r="BF137" s="237"/>
      <c r="BH137" s="2"/>
      <c r="BR137" s="339"/>
      <c r="BS137" s="339"/>
      <c r="BT137" s="339"/>
      <c r="BU137" s="339"/>
      <c r="BV137" s="339"/>
      <c r="BW137" s="339"/>
      <c r="BX137" s="8"/>
      <c r="BY137" s="8"/>
      <c r="BZ137" s="8"/>
    </row>
    <row r="138" spans="1:78" ht="12.75" customHeight="1">
      <c r="A138" s="746"/>
      <c r="B138" s="747"/>
      <c r="C138" s="748"/>
      <c r="D138" s="889"/>
      <c r="E138" s="1115"/>
      <c r="F138" s="1115"/>
      <c r="G138" s="1115"/>
      <c r="H138" s="1115"/>
      <c r="I138" s="1115"/>
      <c r="J138" s="1115"/>
      <c r="K138" s="1115"/>
      <c r="L138" s="1115"/>
      <c r="M138" s="1115"/>
      <c r="N138" s="1115"/>
      <c r="O138" s="1115"/>
      <c r="P138" s="1115"/>
      <c r="Q138" s="1115"/>
      <c r="R138" s="1116"/>
      <c r="S138" s="1279">
        <v>0</v>
      </c>
      <c r="T138" s="1280"/>
      <c r="U138" s="1280"/>
      <c r="V138" s="1280"/>
      <c r="W138" s="1281"/>
      <c r="X138" s="1282" t="s">
        <v>530</v>
      </c>
      <c r="Y138" s="1283"/>
      <c r="Z138" s="1283"/>
      <c r="AA138" s="1283"/>
      <c r="AB138" s="1283"/>
      <c r="AC138" s="1284"/>
      <c r="AD138" s="1279" t="s">
        <v>267</v>
      </c>
      <c r="AE138" s="1280"/>
      <c r="AF138" s="1280"/>
      <c r="AG138" s="1280"/>
      <c r="AH138" s="1280"/>
      <c r="AI138" s="1280"/>
      <c r="AJ138" s="1281"/>
      <c r="AK138" s="1279" t="s">
        <v>531</v>
      </c>
      <c r="AL138" s="1280"/>
      <c r="AM138" s="1280"/>
      <c r="AN138" s="1280"/>
      <c r="AO138" s="1280"/>
      <c r="AP138" s="1280"/>
      <c r="AQ138" s="1281"/>
      <c r="AR138" s="1279" t="s">
        <v>268</v>
      </c>
      <c r="AS138" s="1280"/>
      <c r="AT138" s="1280"/>
      <c r="AU138" s="1280"/>
      <c r="AV138" s="1280"/>
      <c r="AW138" s="1280"/>
      <c r="AX138" s="1281"/>
      <c r="AY138" s="1279" t="s">
        <v>532</v>
      </c>
      <c r="AZ138" s="1280"/>
      <c r="BA138" s="1280"/>
      <c r="BB138" s="1280"/>
      <c r="BC138" s="1280"/>
      <c r="BD138" s="1280"/>
      <c r="BE138" s="1281"/>
      <c r="BF138" s="237"/>
      <c r="BH138" s="2"/>
      <c r="BR138" s="339"/>
      <c r="BS138" s="339"/>
      <c r="BT138" s="339"/>
      <c r="BU138" s="339"/>
      <c r="BV138" s="339"/>
      <c r="BW138" s="339"/>
      <c r="BX138" s="8"/>
      <c r="BY138" s="8"/>
      <c r="BZ138" s="8"/>
    </row>
    <row r="139" spans="1:78" ht="31.5" customHeight="1">
      <c r="A139" s="746"/>
      <c r="B139" s="747"/>
      <c r="C139" s="748"/>
      <c r="D139" s="889"/>
      <c r="E139" s="1115"/>
      <c r="F139" s="1115"/>
      <c r="G139" s="1115"/>
      <c r="H139" s="1115"/>
      <c r="I139" s="1115"/>
      <c r="J139" s="1115"/>
      <c r="K139" s="1115"/>
      <c r="L139" s="1115"/>
      <c r="M139" s="1115"/>
      <c r="N139" s="1115"/>
      <c r="O139" s="1115"/>
      <c r="P139" s="1115"/>
      <c r="Q139" s="1115"/>
      <c r="R139" s="1116"/>
      <c r="S139" s="1285" t="s">
        <v>535</v>
      </c>
      <c r="T139" s="1286"/>
      <c r="U139" s="1286"/>
      <c r="V139" s="1286"/>
      <c r="W139" s="1286"/>
      <c r="X139" s="1286"/>
      <c r="Y139" s="1286"/>
      <c r="Z139" s="1286"/>
      <c r="AA139" s="1286"/>
      <c r="AB139" s="1286"/>
      <c r="AC139" s="1286"/>
      <c r="AD139" s="1286"/>
      <c r="AE139" s="1286"/>
      <c r="AF139" s="1286"/>
      <c r="AG139" s="1286"/>
      <c r="AH139" s="1286"/>
      <c r="AI139" s="1286"/>
      <c r="AJ139" s="1286"/>
      <c r="AK139" s="1286"/>
      <c r="AL139" s="1286"/>
      <c r="AM139" s="1286"/>
      <c r="AN139" s="1286"/>
      <c r="AO139" s="1286"/>
      <c r="AP139" s="1286"/>
      <c r="AQ139" s="1286"/>
      <c r="AR139" s="1286"/>
      <c r="AS139" s="1286"/>
      <c r="AT139" s="1286"/>
      <c r="AU139" s="1286"/>
      <c r="AV139" s="1286"/>
      <c r="AW139" s="1286"/>
      <c r="AX139" s="1286"/>
      <c r="AY139" s="1286"/>
      <c r="AZ139" s="1286"/>
      <c r="BA139" s="1286"/>
      <c r="BB139" s="1286"/>
      <c r="BC139" s="1286"/>
      <c r="BD139" s="1286"/>
      <c r="BE139" s="1287"/>
      <c r="BF139" s="237"/>
      <c r="BH139" s="2"/>
      <c r="BR139" s="339"/>
      <c r="BS139" s="339"/>
      <c r="BT139" s="339"/>
      <c r="BU139" s="339"/>
      <c r="BV139" s="339"/>
      <c r="BW139" s="339"/>
      <c r="BX139" s="8"/>
      <c r="BY139" s="8"/>
      <c r="BZ139" s="8"/>
    </row>
    <row r="140" spans="1:78" ht="12.75" customHeight="1">
      <c r="A140" s="746"/>
      <c r="B140" s="747"/>
      <c r="C140" s="748"/>
      <c r="D140" s="889"/>
      <c r="E140" s="1115"/>
      <c r="F140" s="1115"/>
      <c r="G140" s="1115"/>
      <c r="H140" s="1115"/>
      <c r="I140" s="1115"/>
      <c r="J140" s="1115"/>
      <c r="K140" s="1115"/>
      <c r="L140" s="1115"/>
      <c r="M140" s="1115"/>
      <c r="N140" s="1115"/>
      <c r="O140" s="1115"/>
      <c r="P140" s="1115"/>
      <c r="Q140" s="1115"/>
      <c r="R140" s="1116"/>
      <c r="S140" s="783" t="s">
        <v>526</v>
      </c>
      <c r="T140" s="784"/>
      <c r="U140" s="784"/>
      <c r="V140" s="784"/>
      <c r="W140" s="785"/>
      <c r="X140" s="783" t="s">
        <v>95</v>
      </c>
      <c r="Y140" s="784"/>
      <c r="Z140" s="784"/>
      <c r="AA140" s="784"/>
      <c r="AB140" s="784"/>
      <c r="AC140" s="784"/>
      <c r="AD140" s="783" t="s">
        <v>96</v>
      </c>
      <c r="AE140" s="784"/>
      <c r="AF140" s="784"/>
      <c r="AG140" s="784"/>
      <c r="AH140" s="784"/>
      <c r="AI140" s="784"/>
      <c r="AJ140" s="784"/>
      <c r="AK140" s="783" t="s">
        <v>353</v>
      </c>
      <c r="AL140" s="784"/>
      <c r="AM140" s="784"/>
      <c r="AN140" s="784"/>
      <c r="AO140" s="784"/>
      <c r="AP140" s="784"/>
      <c r="AQ140" s="785"/>
      <c r="AR140" s="783" t="s">
        <v>356</v>
      </c>
      <c r="AS140" s="784"/>
      <c r="AT140" s="784"/>
      <c r="AU140" s="784"/>
      <c r="AV140" s="784"/>
      <c r="AW140" s="784"/>
      <c r="AX140" s="785"/>
      <c r="AY140" s="784" t="s">
        <v>94</v>
      </c>
      <c r="AZ140" s="784"/>
      <c r="BA140" s="784"/>
      <c r="BB140" s="784"/>
      <c r="BC140" s="784"/>
      <c r="BD140" s="784"/>
      <c r="BE140" s="785"/>
      <c r="BF140" s="237"/>
      <c r="BH140" s="2"/>
      <c r="BY140" s="8"/>
      <c r="BZ140" s="8"/>
    </row>
    <row r="141" spans="1:78" ht="15.75" customHeight="1">
      <c r="A141" s="746"/>
      <c r="B141" s="747"/>
      <c r="C141" s="748"/>
      <c r="D141" s="889"/>
      <c r="E141" s="1115"/>
      <c r="F141" s="1115"/>
      <c r="G141" s="1115"/>
      <c r="H141" s="1115"/>
      <c r="I141" s="1115"/>
      <c r="J141" s="1115"/>
      <c r="K141" s="1115"/>
      <c r="L141" s="1115"/>
      <c r="M141" s="1115"/>
      <c r="N141" s="1115"/>
      <c r="O141" s="1115"/>
      <c r="P141" s="1115"/>
      <c r="Q141" s="1115"/>
      <c r="R141" s="1116"/>
      <c r="S141" s="786"/>
      <c r="T141" s="787"/>
      <c r="U141" s="787"/>
      <c r="V141" s="787"/>
      <c r="W141" s="788"/>
      <c r="X141" s="786"/>
      <c r="Y141" s="787"/>
      <c r="Z141" s="787"/>
      <c r="AA141" s="787"/>
      <c r="AB141" s="787"/>
      <c r="AC141" s="787"/>
      <c r="AD141" s="786"/>
      <c r="AE141" s="787"/>
      <c r="AF141" s="787"/>
      <c r="AG141" s="787"/>
      <c r="AH141" s="787"/>
      <c r="AI141" s="787"/>
      <c r="AJ141" s="787"/>
      <c r="AK141" s="786"/>
      <c r="AL141" s="787"/>
      <c r="AM141" s="787"/>
      <c r="AN141" s="787"/>
      <c r="AO141" s="787"/>
      <c r="AP141" s="787"/>
      <c r="AQ141" s="788"/>
      <c r="AR141" s="786"/>
      <c r="AS141" s="787"/>
      <c r="AT141" s="787"/>
      <c r="AU141" s="787"/>
      <c r="AV141" s="787"/>
      <c r="AW141" s="787"/>
      <c r="AX141" s="788"/>
      <c r="AY141" s="787"/>
      <c r="AZ141" s="787"/>
      <c r="BA141" s="787"/>
      <c r="BB141" s="787"/>
      <c r="BC141" s="787"/>
      <c r="BD141" s="787"/>
      <c r="BE141" s="788"/>
      <c r="BF141" s="237"/>
      <c r="BH141" s="2"/>
      <c r="BY141" s="8"/>
      <c r="BZ141" s="8"/>
    </row>
    <row r="142" spans="1:78" ht="12.75" customHeight="1">
      <c r="A142" s="746"/>
      <c r="B142" s="747"/>
      <c r="C142" s="748"/>
      <c r="D142" s="889"/>
      <c r="E142" s="1115"/>
      <c r="F142" s="1115"/>
      <c r="G142" s="1115"/>
      <c r="H142" s="1115"/>
      <c r="I142" s="1115"/>
      <c r="J142" s="1115"/>
      <c r="K142" s="1115"/>
      <c r="L142" s="1115"/>
      <c r="M142" s="1115"/>
      <c r="N142" s="1115"/>
      <c r="O142" s="1115"/>
      <c r="P142" s="1115"/>
      <c r="Q142" s="1115"/>
      <c r="R142" s="1116"/>
      <c r="S142" s="786"/>
      <c r="T142" s="787"/>
      <c r="U142" s="787"/>
      <c r="V142" s="787"/>
      <c r="W142" s="788"/>
      <c r="X142" s="798" t="s">
        <v>411</v>
      </c>
      <c r="Y142" s="799"/>
      <c r="Z142" s="799"/>
      <c r="AA142" s="799"/>
      <c r="AB142" s="799"/>
      <c r="AC142" s="799"/>
      <c r="AD142" s="798" t="s">
        <v>411</v>
      </c>
      <c r="AE142" s="799"/>
      <c r="AF142" s="799"/>
      <c r="AG142" s="799"/>
      <c r="AH142" s="799"/>
      <c r="AI142" s="799"/>
      <c r="AJ142" s="799"/>
      <c r="AK142" s="798" t="s">
        <v>411</v>
      </c>
      <c r="AL142" s="799"/>
      <c r="AM142" s="799"/>
      <c r="AN142" s="799"/>
      <c r="AO142" s="799"/>
      <c r="AP142" s="799"/>
      <c r="AQ142" s="800"/>
      <c r="AR142" s="798" t="s">
        <v>411</v>
      </c>
      <c r="AS142" s="799"/>
      <c r="AT142" s="799"/>
      <c r="AU142" s="799"/>
      <c r="AV142" s="799"/>
      <c r="AW142" s="799"/>
      <c r="AX142" s="800"/>
      <c r="AY142" s="799" t="s">
        <v>411</v>
      </c>
      <c r="AZ142" s="799"/>
      <c r="BA142" s="799"/>
      <c r="BB142" s="799"/>
      <c r="BC142" s="799"/>
      <c r="BD142" s="799"/>
      <c r="BE142" s="800"/>
      <c r="BF142" s="237"/>
      <c r="BH142" s="2"/>
      <c r="BY142" s="8"/>
      <c r="BZ142" s="8"/>
    </row>
    <row r="143" spans="1:78" ht="17.25" customHeight="1">
      <c r="A143" s="746"/>
      <c r="B143" s="747"/>
      <c r="C143" s="748"/>
      <c r="D143" s="889"/>
      <c r="E143" s="1115"/>
      <c r="F143" s="1115"/>
      <c r="G143" s="1115"/>
      <c r="H143" s="1115"/>
      <c r="I143" s="1115"/>
      <c r="J143" s="1115"/>
      <c r="K143" s="1115"/>
      <c r="L143" s="1115"/>
      <c r="M143" s="1115"/>
      <c r="N143" s="1115"/>
      <c r="O143" s="1115"/>
      <c r="P143" s="1115"/>
      <c r="Q143" s="1115"/>
      <c r="R143" s="1116"/>
      <c r="S143" s="786"/>
      <c r="T143" s="787"/>
      <c r="U143" s="787"/>
      <c r="V143" s="787"/>
      <c r="W143" s="788"/>
      <c r="X143" s="798"/>
      <c r="Y143" s="799"/>
      <c r="Z143" s="799"/>
      <c r="AA143" s="799"/>
      <c r="AB143" s="799"/>
      <c r="AC143" s="799"/>
      <c r="AD143" s="798"/>
      <c r="AE143" s="799"/>
      <c r="AF143" s="799"/>
      <c r="AG143" s="799"/>
      <c r="AH143" s="799"/>
      <c r="AI143" s="799"/>
      <c r="AJ143" s="799"/>
      <c r="AK143" s="798"/>
      <c r="AL143" s="799"/>
      <c r="AM143" s="799"/>
      <c r="AN143" s="799"/>
      <c r="AO143" s="799"/>
      <c r="AP143" s="799"/>
      <c r="AQ143" s="800"/>
      <c r="AR143" s="798"/>
      <c r="AS143" s="799"/>
      <c r="AT143" s="799"/>
      <c r="AU143" s="799"/>
      <c r="AV143" s="799"/>
      <c r="AW143" s="799"/>
      <c r="AX143" s="800"/>
      <c r="AY143" s="799"/>
      <c r="AZ143" s="799"/>
      <c r="BA143" s="799"/>
      <c r="BB143" s="799"/>
      <c r="BC143" s="799"/>
      <c r="BD143" s="799"/>
      <c r="BE143" s="800"/>
      <c r="BF143" s="237"/>
      <c r="BH143" s="2"/>
      <c r="BI143" s="2"/>
      <c r="BP143" s="8"/>
      <c r="BQ143" s="339"/>
      <c r="BY143" s="8"/>
      <c r="BZ143" s="8"/>
    </row>
    <row r="144" spans="1:78" ht="35.25" customHeight="1">
      <c r="A144" s="746"/>
      <c r="B144" s="747"/>
      <c r="C144" s="748"/>
      <c r="D144" s="889"/>
      <c r="E144" s="1115"/>
      <c r="F144" s="1115"/>
      <c r="G144" s="1115"/>
      <c r="H144" s="1115"/>
      <c r="I144" s="1115"/>
      <c r="J144" s="1115"/>
      <c r="K144" s="1115"/>
      <c r="L144" s="1115"/>
      <c r="M144" s="1115"/>
      <c r="N144" s="1115"/>
      <c r="O144" s="1115"/>
      <c r="P144" s="1115"/>
      <c r="Q144" s="1115"/>
      <c r="R144" s="1116"/>
      <c r="S144" s="786"/>
      <c r="T144" s="787"/>
      <c r="U144" s="787"/>
      <c r="V144" s="787"/>
      <c r="W144" s="788"/>
      <c r="X144" s="789" t="s">
        <v>529</v>
      </c>
      <c r="Y144" s="790"/>
      <c r="Z144" s="790"/>
      <c r="AA144" s="790"/>
      <c r="AB144" s="790"/>
      <c r="AC144" s="791"/>
      <c r="AD144" s="789" t="s">
        <v>546</v>
      </c>
      <c r="AE144" s="790"/>
      <c r="AF144" s="790"/>
      <c r="AG144" s="790"/>
      <c r="AH144" s="790"/>
      <c r="AI144" s="790"/>
      <c r="AJ144" s="790"/>
      <c r="AK144" s="789" t="s">
        <v>542</v>
      </c>
      <c r="AL144" s="790"/>
      <c r="AM144" s="790"/>
      <c r="AN144" s="790"/>
      <c r="AO144" s="790"/>
      <c r="AP144" s="790"/>
      <c r="AQ144" s="791"/>
      <c r="AR144" s="789" t="s">
        <v>543</v>
      </c>
      <c r="AS144" s="790"/>
      <c r="AT144" s="790"/>
      <c r="AU144" s="790"/>
      <c r="AV144" s="790"/>
      <c r="AW144" s="790"/>
      <c r="AX144" s="791"/>
      <c r="AY144" s="790" t="s">
        <v>544</v>
      </c>
      <c r="AZ144" s="790"/>
      <c r="BA144" s="790"/>
      <c r="BB144" s="790"/>
      <c r="BC144" s="790"/>
      <c r="BD144" s="790"/>
      <c r="BE144" s="791"/>
      <c r="BF144" s="237"/>
      <c r="BH144" s="2"/>
      <c r="BI144" s="2"/>
      <c r="BN144" s="393"/>
      <c r="BO144" s="393"/>
      <c r="BP144" s="394"/>
      <c r="BQ144" s="339"/>
      <c r="BY144" s="8"/>
      <c r="BZ144" s="8"/>
    </row>
    <row r="145" spans="1:78" ht="15">
      <c r="A145" s="746"/>
      <c r="B145" s="747"/>
      <c r="C145" s="748"/>
      <c r="D145" s="889"/>
      <c r="E145" s="1115"/>
      <c r="F145" s="1115"/>
      <c r="G145" s="1115"/>
      <c r="H145" s="1115"/>
      <c r="I145" s="1115"/>
      <c r="J145" s="1115"/>
      <c r="K145" s="1115"/>
      <c r="L145" s="1115"/>
      <c r="M145" s="1115"/>
      <c r="N145" s="1115"/>
      <c r="O145" s="1115"/>
      <c r="P145" s="1115"/>
      <c r="Q145" s="1115"/>
      <c r="R145" s="1116"/>
      <c r="S145" s="328"/>
      <c r="T145" s="329"/>
      <c r="U145" s="329"/>
      <c r="V145" s="329"/>
      <c r="W145" s="330"/>
      <c r="X145" s="792"/>
      <c r="Y145" s="793"/>
      <c r="Z145" s="793"/>
      <c r="AA145" s="793"/>
      <c r="AB145" s="793"/>
      <c r="AC145" s="794"/>
      <c r="AD145" s="1288" t="s">
        <v>474</v>
      </c>
      <c r="AE145" s="1289"/>
      <c r="AF145" s="1289"/>
      <c r="AG145" s="1289"/>
      <c r="AH145" s="1289"/>
      <c r="AI145" s="1289"/>
      <c r="AJ145" s="1290"/>
      <c r="AK145" s="1288" t="s">
        <v>475</v>
      </c>
      <c r="AL145" s="1289"/>
      <c r="AM145" s="1289"/>
      <c r="AN145" s="1289"/>
      <c r="AO145" s="1289"/>
      <c r="AP145" s="1289"/>
      <c r="AQ145" s="1290"/>
      <c r="AR145" s="1288" t="s">
        <v>476</v>
      </c>
      <c r="AS145" s="1289"/>
      <c r="AT145" s="1289"/>
      <c r="AU145" s="1289"/>
      <c r="AV145" s="1289"/>
      <c r="AW145" s="1289"/>
      <c r="AX145" s="1290"/>
      <c r="AY145" s="1288" t="s">
        <v>541</v>
      </c>
      <c r="AZ145" s="1289"/>
      <c r="BA145" s="1289"/>
      <c r="BB145" s="1289"/>
      <c r="BC145" s="1289"/>
      <c r="BD145" s="1289"/>
      <c r="BE145" s="1290"/>
      <c r="BF145" s="237"/>
      <c r="BH145" s="2"/>
      <c r="BI145" s="2"/>
      <c r="BN145" s="393"/>
      <c r="BO145" s="393"/>
      <c r="BP145" s="394"/>
      <c r="BQ145" s="339"/>
      <c r="BY145" s="8"/>
      <c r="BZ145" s="8"/>
    </row>
    <row r="146" spans="1:78" ht="12.75" customHeight="1">
      <c r="A146" s="746"/>
      <c r="B146" s="747"/>
      <c r="C146" s="748"/>
      <c r="D146" s="889"/>
      <c r="E146" s="1115"/>
      <c r="F146" s="1115"/>
      <c r="G146" s="1115"/>
      <c r="H146" s="1115"/>
      <c r="I146" s="1115"/>
      <c r="J146" s="1115"/>
      <c r="K146" s="1115"/>
      <c r="L146" s="1115"/>
      <c r="M146" s="1115"/>
      <c r="N146" s="1115"/>
      <c r="O146" s="1115"/>
      <c r="P146" s="1115"/>
      <c r="Q146" s="1115"/>
      <c r="R146" s="1116"/>
      <c r="S146" s="1196" t="str">
        <f>IF(AND(X146="",AD146="",AK146="",AR146="",AY146=""),IF(FIO="","",0),"")</f>
        <v/>
      </c>
      <c r="T146" s="1196"/>
      <c r="U146" s="1196"/>
      <c r="V146" s="1196"/>
      <c r="W146" s="1196"/>
      <c r="X146" s="1197"/>
      <c r="Y146" s="1197"/>
      <c r="Z146" s="1197"/>
      <c r="AA146" s="1197"/>
      <c r="AB146" s="1197"/>
      <c r="AC146" s="1197"/>
      <c r="AD146" s="1197"/>
      <c r="AE146" s="1197"/>
      <c r="AF146" s="1197"/>
      <c r="AG146" s="1197"/>
      <c r="AH146" s="1197"/>
      <c r="AI146" s="1197"/>
      <c r="AJ146" s="1197"/>
      <c r="AK146" s="1197"/>
      <c r="AL146" s="1197"/>
      <c r="AM146" s="1197"/>
      <c r="AN146" s="1197"/>
      <c r="AO146" s="1197"/>
      <c r="AP146" s="1197"/>
      <c r="AQ146" s="1197"/>
      <c r="AR146" s="1197"/>
      <c r="AS146" s="1197"/>
      <c r="AT146" s="1197"/>
      <c r="AU146" s="1197"/>
      <c r="AV146" s="1197"/>
      <c r="AW146" s="1197"/>
      <c r="AX146" s="1197"/>
      <c r="AY146" s="1197"/>
      <c r="AZ146" s="1197"/>
      <c r="BA146" s="1197"/>
      <c r="BB146" s="1197"/>
      <c r="BC146" s="1197"/>
      <c r="BD146" s="1197"/>
      <c r="BE146" s="1197"/>
      <c r="BF146" s="237"/>
      <c r="BG146" s="29">
        <f>SUM(S146:BE147)</f>
        <v>0</v>
      </c>
      <c r="BH146" s="253">
        <v>200</v>
      </c>
      <c r="BI146" s="253"/>
      <c r="BN146" s="393"/>
      <c r="BO146" s="393"/>
      <c r="BP146" s="394"/>
      <c r="BQ146" s="339"/>
      <c r="BR146" s="339"/>
      <c r="BS146" s="339"/>
      <c r="BT146" s="339"/>
      <c r="BU146" s="339"/>
      <c r="BV146" s="339"/>
      <c r="BW146" s="339"/>
      <c r="BX146" s="8"/>
      <c r="BY146" s="8"/>
      <c r="BZ146" s="8"/>
    </row>
    <row r="147" spans="1:78" ht="12.75" customHeight="1">
      <c r="A147" s="749"/>
      <c r="B147" s="750"/>
      <c r="C147" s="751"/>
      <c r="D147" s="1117"/>
      <c r="E147" s="1118"/>
      <c r="F147" s="1118"/>
      <c r="G147" s="1118"/>
      <c r="H147" s="1118"/>
      <c r="I147" s="1118"/>
      <c r="J147" s="1118"/>
      <c r="K147" s="1118"/>
      <c r="L147" s="1118"/>
      <c r="M147" s="1118"/>
      <c r="N147" s="1118"/>
      <c r="O147" s="1118"/>
      <c r="P147" s="1118"/>
      <c r="Q147" s="1118"/>
      <c r="R147" s="1119"/>
      <c r="S147" s="1196"/>
      <c r="T147" s="1196"/>
      <c r="U147" s="1196"/>
      <c r="V147" s="1196"/>
      <c r="W147" s="1196"/>
      <c r="X147" s="1197"/>
      <c r="Y147" s="1197"/>
      <c r="Z147" s="1197"/>
      <c r="AA147" s="1197"/>
      <c r="AB147" s="1197"/>
      <c r="AC147" s="1197"/>
      <c r="AD147" s="1197"/>
      <c r="AE147" s="1197"/>
      <c r="AF147" s="1197"/>
      <c r="AG147" s="1197"/>
      <c r="AH147" s="1197"/>
      <c r="AI147" s="1197"/>
      <c r="AJ147" s="1197"/>
      <c r="AK147" s="1197"/>
      <c r="AL147" s="1197"/>
      <c r="AM147" s="1197"/>
      <c r="AN147" s="1197"/>
      <c r="AO147" s="1197"/>
      <c r="AP147" s="1197"/>
      <c r="AQ147" s="1197"/>
      <c r="AR147" s="1197"/>
      <c r="AS147" s="1197"/>
      <c r="AT147" s="1197"/>
      <c r="AU147" s="1197"/>
      <c r="AV147" s="1197"/>
      <c r="AW147" s="1197"/>
      <c r="AX147" s="1197"/>
      <c r="AY147" s="1197"/>
      <c r="AZ147" s="1197"/>
      <c r="BA147" s="1197"/>
      <c r="BB147" s="1197"/>
      <c r="BC147" s="1197"/>
      <c r="BD147" s="1197"/>
      <c r="BE147" s="1197"/>
      <c r="BF147" s="237"/>
      <c r="BH147" s="2"/>
      <c r="BI147" s="2"/>
      <c r="BN147" s="393"/>
      <c r="BO147" s="393"/>
      <c r="BP147" s="394"/>
      <c r="BQ147" s="339"/>
      <c r="BR147" s="339"/>
      <c r="BS147" s="339"/>
      <c r="BT147" s="339"/>
      <c r="BU147" s="339"/>
      <c r="BV147" s="339"/>
      <c r="BW147" s="339"/>
      <c r="BX147" s="8"/>
      <c r="BY147" s="8"/>
      <c r="BZ147" s="8"/>
    </row>
    <row r="148" spans="1:78" ht="12.75" customHeight="1">
      <c r="A148" s="816" t="s">
        <v>379</v>
      </c>
      <c r="B148" s="817"/>
      <c r="C148" s="818"/>
      <c r="D148" s="825" t="s">
        <v>349</v>
      </c>
      <c r="E148" s="826"/>
      <c r="F148" s="826"/>
      <c r="G148" s="826"/>
      <c r="H148" s="826"/>
      <c r="I148" s="826"/>
      <c r="J148" s="826"/>
      <c r="K148" s="826"/>
      <c r="L148" s="826"/>
      <c r="M148" s="826"/>
      <c r="N148" s="826"/>
      <c r="O148" s="826"/>
      <c r="P148" s="826"/>
      <c r="Q148" s="826"/>
      <c r="R148" s="890"/>
      <c r="S148" s="833" t="s">
        <v>343</v>
      </c>
      <c r="T148" s="834"/>
      <c r="U148" s="834"/>
      <c r="V148" s="834"/>
      <c r="W148" s="834"/>
      <c r="X148" s="834"/>
      <c r="Y148" s="834"/>
      <c r="Z148" s="834"/>
      <c r="AA148" s="834"/>
      <c r="AB148" s="834"/>
      <c r="AC148" s="834"/>
      <c r="AD148" s="834"/>
      <c r="AE148" s="834"/>
      <c r="AF148" s="834"/>
      <c r="AG148" s="834"/>
      <c r="AH148" s="834"/>
      <c r="AI148" s="834"/>
      <c r="AJ148" s="834"/>
      <c r="AK148" s="834"/>
      <c r="AL148" s="834"/>
      <c r="AM148" s="834"/>
      <c r="AN148" s="834"/>
      <c r="AO148" s="834"/>
      <c r="AP148" s="834"/>
      <c r="AQ148" s="834"/>
      <c r="AR148" s="834"/>
      <c r="AS148" s="834"/>
      <c r="AT148" s="834"/>
      <c r="AU148" s="834"/>
      <c r="AV148" s="834"/>
      <c r="AW148" s="834"/>
      <c r="AX148" s="834"/>
      <c r="AY148" s="834"/>
      <c r="AZ148" s="834"/>
      <c r="BA148" s="834"/>
      <c r="BB148" s="834"/>
      <c r="BC148" s="834"/>
      <c r="BD148" s="834"/>
      <c r="BE148" s="835"/>
      <c r="BF148" s="237"/>
      <c r="BH148" s="2"/>
      <c r="BI148" s="2"/>
      <c r="BN148" s="393"/>
      <c r="BO148" s="393"/>
      <c r="BP148" s="394"/>
    </row>
    <row r="149" spans="1:78" ht="12.75" customHeight="1">
      <c r="A149" s="819"/>
      <c r="B149" s="820"/>
      <c r="C149" s="821"/>
      <c r="D149" s="827"/>
      <c r="E149" s="828"/>
      <c r="F149" s="828"/>
      <c r="G149" s="828"/>
      <c r="H149" s="828"/>
      <c r="I149" s="828"/>
      <c r="J149" s="828"/>
      <c r="K149" s="828"/>
      <c r="L149" s="828"/>
      <c r="M149" s="828"/>
      <c r="N149" s="828"/>
      <c r="O149" s="828"/>
      <c r="P149" s="828"/>
      <c r="Q149" s="828"/>
      <c r="R149" s="891"/>
      <c r="S149" s="836" t="s">
        <v>350</v>
      </c>
      <c r="T149" s="837"/>
      <c r="U149" s="837"/>
      <c r="V149" s="837"/>
      <c r="W149" s="837"/>
      <c r="X149" s="837"/>
      <c r="Y149" s="837"/>
      <c r="Z149" s="837"/>
      <c r="AA149" s="837"/>
      <c r="AB149" s="837"/>
      <c r="AC149" s="837"/>
      <c r="AD149" s="837"/>
      <c r="AE149" s="837"/>
      <c r="AF149" s="837"/>
      <c r="AG149" s="837"/>
      <c r="AH149" s="837"/>
      <c r="AI149" s="837"/>
      <c r="AJ149" s="837"/>
      <c r="AK149" s="837"/>
      <c r="AL149" s="837"/>
      <c r="AM149" s="837"/>
      <c r="AN149" s="837"/>
      <c r="AO149" s="837"/>
      <c r="AP149" s="837"/>
      <c r="AQ149" s="837"/>
      <c r="AR149" s="837"/>
      <c r="AS149" s="837"/>
      <c r="AT149" s="837"/>
      <c r="AU149" s="837"/>
      <c r="AV149" s="837"/>
      <c r="AW149" s="837"/>
      <c r="AX149" s="837"/>
      <c r="AY149" s="837"/>
      <c r="AZ149" s="837"/>
      <c r="BA149" s="837"/>
      <c r="BB149" s="837"/>
      <c r="BC149" s="837"/>
      <c r="BD149" s="837"/>
      <c r="BE149" s="838"/>
      <c r="BF149" s="237"/>
      <c r="BH149" s="2"/>
      <c r="BI149" s="2"/>
      <c r="BN149" s="393"/>
      <c r="BO149" s="393"/>
      <c r="BP149" s="394"/>
    </row>
    <row r="150" spans="1:78" ht="12.75" customHeight="1">
      <c r="A150" s="822"/>
      <c r="B150" s="823"/>
      <c r="C150" s="824"/>
      <c r="D150" s="829"/>
      <c r="E150" s="830"/>
      <c r="F150" s="830"/>
      <c r="G150" s="830"/>
      <c r="H150" s="830"/>
      <c r="I150" s="830"/>
      <c r="J150" s="830"/>
      <c r="K150" s="830"/>
      <c r="L150" s="830"/>
      <c r="M150" s="830"/>
      <c r="N150" s="830"/>
      <c r="O150" s="830"/>
      <c r="P150" s="830"/>
      <c r="Q150" s="830"/>
      <c r="R150" s="892"/>
      <c r="S150" s="1279">
        <v>0</v>
      </c>
      <c r="T150" s="1280"/>
      <c r="U150" s="1280"/>
      <c r="V150" s="1280"/>
      <c r="W150" s="1281"/>
      <c r="X150" s="1282" t="s">
        <v>287</v>
      </c>
      <c r="Y150" s="1283"/>
      <c r="Z150" s="1283"/>
      <c r="AA150" s="1283"/>
      <c r="AB150" s="1283"/>
      <c r="AC150" s="1284"/>
      <c r="AD150" s="1279" t="s">
        <v>268</v>
      </c>
      <c r="AE150" s="1280"/>
      <c r="AF150" s="1280"/>
      <c r="AG150" s="1280"/>
      <c r="AH150" s="1280"/>
      <c r="AI150" s="1280"/>
      <c r="AJ150" s="1281"/>
      <c r="AK150" s="1279" t="s">
        <v>365</v>
      </c>
      <c r="AL150" s="1280"/>
      <c r="AM150" s="1280"/>
      <c r="AN150" s="1280"/>
      <c r="AO150" s="1280"/>
      <c r="AP150" s="1280"/>
      <c r="AQ150" s="1281"/>
      <c r="AR150" s="1279" t="s">
        <v>289</v>
      </c>
      <c r="AS150" s="1280"/>
      <c r="AT150" s="1280"/>
      <c r="AU150" s="1280"/>
      <c r="AV150" s="1280"/>
      <c r="AW150" s="1280"/>
      <c r="AX150" s="1281"/>
      <c r="AY150" s="1279" t="s">
        <v>290</v>
      </c>
      <c r="AZ150" s="1280"/>
      <c r="BA150" s="1280"/>
      <c r="BB150" s="1280"/>
      <c r="BC150" s="1280"/>
      <c r="BD150" s="1280"/>
      <c r="BE150" s="1281"/>
      <c r="BF150" s="237"/>
      <c r="BH150" s="2"/>
      <c r="BI150" s="2"/>
      <c r="BN150" s="393"/>
      <c r="BO150" s="393"/>
      <c r="BP150" s="394"/>
    </row>
    <row r="151" spans="1:78">
      <c r="A151" s="853" t="s">
        <v>362</v>
      </c>
      <c r="B151" s="854"/>
      <c r="C151" s="855"/>
      <c r="D151" s="752" t="s">
        <v>168</v>
      </c>
      <c r="E151" s="753"/>
      <c r="F151" s="753"/>
      <c r="G151" s="753"/>
      <c r="H151" s="753"/>
      <c r="I151" s="753"/>
      <c r="J151" s="753"/>
      <c r="K151" s="753"/>
      <c r="L151" s="753"/>
      <c r="M151" s="753"/>
      <c r="N151" s="753"/>
      <c r="O151" s="753"/>
      <c r="P151" s="753"/>
      <c r="Q151" s="753"/>
      <c r="R151" s="754"/>
      <c r="S151" s="783" t="s">
        <v>366</v>
      </c>
      <c r="T151" s="784"/>
      <c r="U151" s="784"/>
      <c r="V151" s="784"/>
      <c r="W151" s="785"/>
      <c r="X151" s="783" t="s">
        <v>95</v>
      </c>
      <c r="Y151" s="784"/>
      <c r="Z151" s="784"/>
      <c r="AA151" s="784"/>
      <c r="AB151" s="784"/>
      <c r="AC151" s="784"/>
      <c r="AD151" s="783" t="s">
        <v>96</v>
      </c>
      <c r="AE151" s="784"/>
      <c r="AF151" s="784"/>
      <c r="AG151" s="784"/>
      <c r="AH151" s="784"/>
      <c r="AI151" s="784"/>
      <c r="AJ151" s="785"/>
      <c r="AK151" s="784" t="s">
        <v>353</v>
      </c>
      <c r="AL151" s="784"/>
      <c r="AM151" s="784"/>
      <c r="AN151" s="784"/>
      <c r="AO151" s="784"/>
      <c r="AP151" s="784"/>
      <c r="AQ151" s="784"/>
      <c r="AR151" s="783" t="s">
        <v>356</v>
      </c>
      <c r="AS151" s="784"/>
      <c r="AT151" s="784"/>
      <c r="AU151" s="784"/>
      <c r="AV151" s="784"/>
      <c r="AW151" s="784"/>
      <c r="AX151" s="785"/>
      <c r="AY151" s="783" t="s">
        <v>94</v>
      </c>
      <c r="AZ151" s="784"/>
      <c r="BA151" s="784"/>
      <c r="BB151" s="784"/>
      <c r="BC151" s="784"/>
      <c r="BD151" s="784"/>
      <c r="BE151" s="785"/>
      <c r="BF151" s="237"/>
      <c r="BH151" s="2"/>
      <c r="BI151" s="2"/>
      <c r="BN151" s="393"/>
      <c r="BO151" s="393"/>
      <c r="BP151" s="394"/>
    </row>
    <row r="152" spans="1:78" ht="26.25" customHeight="1">
      <c r="A152" s="856"/>
      <c r="B152" s="857"/>
      <c r="C152" s="858"/>
      <c r="D152" s="755"/>
      <c r="E152" s="756"/>
      <c r="F152" s="756"/>
      <c r="G152" s="756"/>
      <c r="H152" s="756"/>
      <c r="I152" s="756"/>
      <c r="J152" s="756"/>
      <c r="K152" s="756"/>
      <c r="L152" s="756"/>
      <c r="M152" s="756"/>
      <c r="N152" s="756"/>
      <c r="O152" s="756"/>
      <c r="P152" s="756"/>
      <c r="Q152" s="756"/>
      <c r="R152" s="757"/>
      <c r="S152" s="786"/>
      <c r="T152" s="787"/>
      <c r="U152" s="787"/>
      <c r="V152" s="787"/>
      <c r="W152" s="788"/>
      <c r="X152" s="786"/>
      <c r="Y152" s="787"/>
      <c r="Z152" s="787"/>
      <c r="AA152" s="787"/>
      <c r="AB152" s="787"/>
      <c r="AC152" s="787"/>
      <c r="AD152" s="786"/>
      <c r="AE152" s="787"/>
      <c r="AF152" s="787"/>
      <c r="AG152" s="787"/>
      <c r="AH152" s="787"/>
      <c r="AI152" s="787"/>
      <c r="AJ152" s="788"/>
      <c r="AK152" s="787"/>
      <c r="AL152" s="787"/>
      <c r="AM152" s="787"/>
      <c r="AN152" s="787"/>
      <c r="AO152" s="787"/>
      <c r="AP152" s="787"/>
      <c r="AQ152" s="787"/>
      <c r="AR152" s="786"/>
      <c r="AS152" s="787"/>
      <c r="AT152" s="787"/>
      <c r="AU152" s="787"/>
      <c r="AV152" s="787"/>
      <c r="AW152" s="787"/>
      <c r="AX152" s="788"/>
      <c r="AY152" s="786"/>
      <c r="AZ152" s="787"/>
      <c r="BA152" s="787"/>
      <c r="BB152" s="787"/>
      <c r="BC152" s="787"/>
      <c r="BD152" s="787"/>
      <c r="BE152" s="788"/>
      <c r="BF152" s="237"/>
      <c r="BH152" s="2"/>
      <c r="BI152" s="2"/>
      <c r="BN152" s="393"/>
      <c r="BO152" s="393"/>
      <c r="BP152" s="394"/>
    </row>
    <row r="153" spans="1:78" ht="21.75" customHeight="1">
      <c r="A153" s="856"/>
      <c r="B153" s="857"/>
      <c r="C153" s="858"/>
      <c r="D153" s="755"/>
      <c r="E153" s="756"/>
      <c r="F153" s="756"/>
      <c r="G153" s="756"/>
      <c r="H153" s="756"/>
      <c r="I153" s="756"/>
      <c r="J153" s="756"/>
      <c r="K153" s="756"/>
      <c r="L153" s="756"/>
      <c r="M153" s="756"/>
      <c r="N153" s="756"/>
      <c r="O153" s="756"/>
      <c r="P153" s="756"/>
      <c r="Q153" s="756"/>
      <c r="R153" s="757"/>
      <c r="S153" s="1"/>
      <c r="T153" s="7"/>
      <c r="U153" s="7"/>
      <c r="V153" s="7"/>
      <c r="W153" s="6"/>
      <c r="X153" s="789" t="s">
        <v>122</v>
      </c>
      <c r="Y153" s="790"/>
      <c r="Z153" s="790"/>
      <c r="AA153" s="790"/>
      <c r="AB153" s="790"/>
      <c r="AC153" s="791"/>
      <c r="AD153" s="789" t="s">
        <v>123</v>
      </c>
      <c r="AE153" s="790"/>
      <c r="AF153" s="790"/>
      <c r="AG153" s="790"/>
      <c r="AH153" s="790"/>
      <c r="AI153" s="790"/>
      <c r="AJ153" s="791"/>
      <c r="AK153" s="789" t="s">
        <v>124</v>
      </c>
      <c r="AL153" s="790"/>
      <c r="AM153" s="790"/>
      <c r="AN153" s="790"/>
      <c r="AO153" s="790"/>
      <c r="AP153" s="790"/>
      <c r="AQ153" s="791"/>
      <c r="AR153" s="789" t="s">
        <v>125</v>
      </c>
      <c r="AS153" s="790"/>
      <c r="AT153" s="790"/>
      <c r="AU153" s="790"/>
      <c r="AV153" s="790"/>
      <c r="AW153" s="790"/>
      <c r="AX153" s="791"/>
      <c r="AY153" s="789" t="s">
        <v>126</v>
      </c>
      <c r="AZ153" s="790"/>
      <c r="BA153" s="790"/>
      <c r="BB153" s="790"/>
      <c r="BC153" s="790"/>
      <c r="BD153" s="790"/>
      <c r="BE153" s="791"/>
      <c r="BF153" s="237"/>
      <c r="BH153" s="2"/>
      <c r="BI153" s="2"/>
      <c r="BO153" s="8"/>
    </row>
    <row r="154" spans="1:78" ht="30.75" customHeight="1">
      <c r="A154" s="856"/>
      <c r="B154" s="857"/>
      <c r="C154" s="858"/>
      <c r="D154" s="877" t="s">
        <v>603</v>
      </c>
      <c r="E154" s="878"/>
      <c r="F154" s="878"/>
      <c r="G154" s="878"/>
      <c r="H154" s="878"/>
      <c r="I154" s="878"/>
      <c r="J154" s="878"/>
      <c r="K154" s="878"/>
      <c r="L154" s="878"/>
      <c r="M154" s="878"/>
      <c r="N154" s="878"/>
      <c r="O154" s="878"/>
      <c r="P154" s="878"/>
      <c r="Q154" s="878"/>
      <c r="R154" s="879"/>
      <c r="S154" s="786"/>
      <c r="T154" s="787"/>
      <c r="U154" s="787"/>
      <c r="V154" s="787"/>
      <c r="W154" s="788"/>
      <c r="X154" s="789"/>
      <c r="Y154" s="790"/>
      <c r="Z154" s="790"/>
      <c r="AA154" s="790"/>
      <c r="AB154" s="790"/>
      <c r="AC154" s="791"/>
      <c r="AD154" s="789"/>
      <c r="AE154" s="790"/>
      <c r="AF154" s="790"/>
      <c r="AG154" s="790"/>
      <c r="AH154" s="790"/>
      <c r="AI154" s="790"/>
      <c r="AJ154" s="791"/>
      <c r="AK154" s="789"/>
      <c r="AL154" s="790"/>
      <c r="AM154" s="790"/>
      <c r="AN154" s="790"/>
      <c r="AO154" s="790"/>
      <c r="AP154" s="790"/>
      <c r="AQ154" s="791"/>
      <c r="AR154" s="789"/>
      <c r="AS154" s="790"/>
      <c r="AT154" s="790"/>
      <c r="AU154" s="790"/>
      <c r="AV154" s="790"/>
      <c r="AW154" s="790"/>
      <c r="AX154" s="791"/>
      <c r="AY154" s="789"/>
      <c r="AZ154" s="790"/>
      <c r="BA154" s="790"/>
      <c r="BB154" s="790"/>
      <c r="BC154" s="790"/>
      <c r="BD154" s="790"/>
      <c r="BE154" s="791"/>
      <c r="BF154" s="237"/>
      <c r="BH154" s="2"/>
      <c r="BI154" s="2"/>
      <c r="BO154" s="395"/>
    </row>
    <row r="155" spans="1:78" ht="34.5" customHeight="1">
      <c r="A155" s="856"/>
      <c r="B155" s="857"/>
      <c r="C155" s="858"/>
      <c r="D155" s="877"/>
      <c r="E155" s="878"/>
      <c r="F155" s="878"/>
      <c r="G155" s="878"/>
      <c r="H155" s="878"/>
      <c r="I155" s="878"/>
      <c r="J155" s="878"/>
      <c r="K155" s="878"/>
      <c r="L155" s="878"/>
      <c r="M155" s="878"/>
      <c r="N155" s="878"/>
      <c r="O155" s="878"/>
      <c r="P155" s="878"/>
      <c r="Q155" s="878"/>
      <c r="R155" s="879"/>
      <c r="S155" s="795"/>
      <c r="T155" s="796"/>
      <c r="U155" s="796"/>
      <c r="V155" s="796"/>
      <c r="W155" s="797"/>
      <c r="X155" s="792"/>
      <c r="Y155" s="793"/>
      <c r="Z155" s="793"/>
      <c r="AA155" s="793"/>
      <c r="AB155" s="793"/>
      <c r="AC155" s="794"/>
      <c r="AD155" s="792"/>
      <c r="AE155" s="793"/>
      <c r="AF155" s="793"/>
      <c r="AG155" s="793"/>
      <c r="AH155" s="793"/>
      <c r="AI155" s="793"/>
      <c r="AJ155" s="794"/>
      <c r="AK155" s="792"/>
      <c r="AL155" s="793"/>
      <c r="AM155" s="793"/>
      <c r="AN155" s="793"/>
      <c r="AO155" s="793"/>
      <c r="AP155" s="793"/>
      <c r="AQ155" s="794"/>
      <c r="AR155" s="792"/>
      <c r="AS155" s="793"/>
      <c r="AT155" s="793"/>
      <c r="AU155" s="793"/>
      <c r="AV155" s="793"/>
      <c r="AW155" s="793"/>
      <c r="AX155" s="794"/>
      <c r="AY155" s="792"/>
      <c r="AZ155" s="793"/>
      <c r="BA155" s="793"/>
      <c r="BB155" s="793"/>
      <c r="BC155" s="793"/>
      <c r="BD155" s="793"/>
      <c r="BE155" s="794"/>
      <c r="BF155" s="237"/>
      <c r="BH155" s="15" t="s">
        <v>100</v>
      </c>
      <c r="BI155" s="252" t="s">
        <v>99</v>
      </c>
      <c r="BO155" s="395"/>
    </row>
    <row r="156" spans="1:78" ht="12.75" customHeight="1">
      <c r="A156" s="856"/>
      <c r="B156" s="857"/>
      <c r="C156" s="858"/>
      <c r="D156" s="877"/>
      <c r="E156" s="878"/>
      <c r="F156" s="878"/>
      <c r="G156" s="878"/>
      <c r="H156" s="878"/>
      <c r="I156" s="878"/>
      <c r="J156" s="878"/>
      <c r="K156" s="878"/>
      <c r="L156" s="878"/>
      <c r="M156" s="878"/>
      <c r="N156" s="878"/>
      <c r="O156" s="878"/>
      <c r="P156" s="878"/>
      <c r="Q156" s="878"/>
      <c r="R156" s="879"/>
      <c r="S156" s="1196" t="str">
        <f>IF(AND(X156="",AD156="",AK156="",AR156="",AY156=""),IF(FIO="","",0),"")</f>
        <v/>
      </c>
      <c r="T156" s="1196"/>
      <c r="U156" s="1196"/>
      <c r="V156" s="1196"/>
      <c r="W156" s="1196"/>
      <c r="X156" s="1197"/>
      <c r="Y156" s="1197"/>
      <c r="Z156" s="1197"/>
      <c r="AA156" s="1197"/>
      <c r="AB156" s="1197"/>
      <c r="AC156" s="1197"/>
      <c r="AD156" s="1197"/>
      <c r="AE156" s="1197"/>
      <c r="AF156" s="1197"/>
      <c r="AG156" s="1197"/>
      <c r="AH156" s="1197"/>
      <c r="AI156" s="1197"/>
      <c r="AJ156" s="1197"/>
      <c r="AK156" s="1197"/>
      <c r="AL156" s="1197"/>
      <c r="AM156" s="1197"/>
      <c r="AN156" s="1197"/>
      <c r="AO156" s="1197"/>
      <c r="AP156" s="1197"/>
      <c r="AQ156" s="1197"/>
      <c r="AR156" s="1197"/>
      <c r="AS156" s="1197"/>
      <c r="AT156" s="1197"/>
      <c r="AU156" s="1197"/>
      <c r="AV156" s="1197"/>
      <c r="AW156" s="1197"/>
      <c r="AX156" s="1197"/>
      <c r="AY156" s="1197"/>
      <c r="AZ156" s="1197"/>
      <c r="BA156" s="1197"/>
      <c r="BB156" s="1197"/>
      <c r="BC156" s="1197"/>
      <c r="BD156" s="1197"/>
      <c r="BE156" s="1197"/>
      <c r="BF156" s="237"/>
      <c r="BG156" s="29">
        <f>SUM(S156:BE157)</f>
        <v>0</v>
      </c>
      <c r="BH156" s="253">
        <v>550</v>
      </c>
      <c r="BI156" s="253"/>
      <c r="BO156" s="395"/>
    </row>
    <row r="157" spans="1:78" ht="12.75" customHeight="1">
      <c r="A157" s="859"/>
      <c r="B157" s="860"/>
      <c r="C157" s="861"/>
      <c r="D157" s="880"/>
      <c r="E157" s="881"/>
      <c r="F157" s="881"/>
      <c r="G157" s="881"/>
      <c r="H157" s="881"/>
      <c r="I157" s="881"/>
      <c r="J157" s="881"/>
      <c r="K157" s="881"/>
      <c r="L157" s="881"/>
      <c r="M157" s="881"/>
      <c r="N157" s="881"/>
      <c r="O157" s="881"/>
      <c r="P157" s="881"/>
      <c r="Q157" s="881"/>
      <c r="R157" s="882"/>
      <c r="S157" s="1196"/>
      <c r="T157" s="1196"/>
      <c r="U157" s="1196"/>
      <c r="V157" s="1196"/>
      <c r="W157" s="1196"/>
      <c r="X157" s="1197"/>
      <c r="Y157" s="1197"/>
      <c r="Z157" s="1197"/>
      <c r="AA157" s="1197"/>
      <c r="AB157" s="1197"/>
      <c r="AC157" s="1197"/>
      <c r="AD157" s="1197"/>
      <c r="AE157" s="1197"/>
      <c r="AF157" s="1197"/>
      <c r="AG157" s="1197"/>
      <c r="AH157" s="1197"/>
      <c r="AI157" s="1197"/>
      <c r="AJ157" s="1197"/>
      <c r="AK157" s="1197"/>
      <c r="AL157" s="1197"/>
      <c r="AM157" s="1197"/>
      <c r="AN157" s="1197"/>
      <c r="AO157" s="1197"/>
      <c r="AP157" s="1197"/>
      <c r="AQ157" s="1197"/>
      <c r="AR157" s="1197"/>
      <c r="AS157" s="1197"/>
      <c r="AT157" s="1197"/>
      <c r="AU157" s="1197"/>
      <c r="AV157" s="1197"/>
      <c r="AW157" s="1197"/>
      <c r="AX157" s="1197"/>
      <c r="AY157" s="1197"/>
      <c r="AZ157" s="1197"/>
      <c r="BA157" s="1197"/>
      <c r="BB157" s="1197"/>
      <c r="BC157" s="1197"/>
      <c r="BD157" s="1197"/>
      <c r="BE157" s="1197"/>
      <c r="BF157" s="237"/>
      <c r="BH157" s="2"/>
      <c r="BI157" s="2"/>
      <c r="BO157" s="8"/>
    </row>
    <row r="158" spans="1:78" ht="12.75" customHeight="1">
      <c r="A158" s="816" t="s">
        <v>379</v>
      </c>
      <c r="B158" s="817"/>
      <c r="C158" s="818"/>
      <c r="D158" s="825" t="s">
        <v>349</v>
      </c>
      <c r="E158" s="925"/>
      <c r="F158" s="925"/>
      <c r="G158" s="925"/>
      <c r="H158" s="925"/>
      <c r="I158" s="925"/>
      <c r="J158" s="925"/>
      <c r="K158" s="925"/>
      <c r="L158" s="925"/>
      <c r="M158" s="925"/>
      <c r="N158" s="925"/>
      <c r="O158" s="925"/>
      <c r="P158" s="925"/>
      <c r="Q158" s="925"/>
      <c r="R158" s="925"/>
      <c r="S158" s="925"/>
      <c r="T158" s="925"/>
      <c r="U158" s="925"/>
      <c r="V158" s="925"/>
      <c r="W158" s="925"/>
      <c r="X158" s="925"/>
      <c r="Y158" s="925"/>
      <c r="Z158" s="925"/>
      <c r="AA158" s="926"/>
      <c r="AB158" s="833" t="s">
        <v>343</v>
      </c>
      <c r="AC158" s="834"/>
      <c r="AD158" s="834"/>
      <c r="AE158" s="834"/>
      <c r="AF158" s="834"/>
      <c r="AG158" s="834"/>
      <c r="AH158" s="834"/>
      <c r="AI158" s="834"/>
      <c r="AJ158" s="834"/>
      <c r="AK158" s="834"/>
      <c r="AL158" s="834"/>
      <c r="AM158" s="834"/>
      <c r="AN158" s="834"/>
      <c r="AO158" s="834"/>
      <c r="AP158" s="834"/>
      <c r="AQ158" s="834"/>
      <c r="AR158" s="834"/>
      <c r="AS158" s="834"/>
      <c r="AT158" s="834"/>
      <c r="AU158" s="834"/>
      <c r="AV158" s="834"/>
      <c r="AW158" s="834"/>
      <c r="AX158" s="834"/>
      <c r="AY158" s="834"/>
      <c r="AZ158" s="834"/>
      <c r="BA158" s="834"/>
      <c r="BB158" s="834"/>
      <c r="BC158" s="834"/>
      <c r="BD158" s="834"/>
      <c r="BE158" s="835"/>
      <c r="BF158" s="237"/>
      <c r="BH158" s="2"/>
      <c r="BI158" s="2"/>
      <c r="BO158" s="395"/>
    </row>
    <row r="159" spans="1:78" ht="12.75" customHeight="1">
      <c r="A159" s="819"/>
      <c r="B159" s="820"/>
      <c r="C159" s="821"/>
      <c r="D159" s="927"/>
      <c r="E159" s="928"/>
      <c r="F159" s="928"/>
      <c r="G159" s="928"/>
      <c r="H159" s="928"/>
      <c r="I159" s="928"/>
      <c r="J159" s="928"/>
      <c r="K159" s="928"/>
      <c r="L159" s="928"/>
      <c r="M159" s="928"/>
      <c r="N159" s="928"/>
      <c r="O159" s="928"/>
      <c r="P159" s="928"/>
      <c r="Q159" s="928"/>
      <c r="R159" s="928"/>
      <c r="S159" s="928"/>
      <c r="T159" s="928"/>
      <c r="U159" s="928"/>
      <c r="V159" s="928"/>
      <c r="W159" s="928"/>
      <c r="X159" s="928"/>
      <c r="Y159" s="928"/>
      <c r="Z159" s="928"/>
      <c r="AA159" s="929"/>
      <c r="AB159" s="836" t="s">
        <v>506</v>
      </c>
      <c r="AC159" s="837"/>
      <c r="AD159" s="837"/>
      <c r="AE159" s="837"/>
      <c r="AF159" s="837"/>
      <c r="AG159" s="837"/>
      <c r="AH159" s="837"/>
      <c r="AI159" s="837"/>
      <c r="AJ159" s="837"/>
      <c r="AK159" s="837"/>
      <c r="AL159" s="837"/>
      <c r="AM159" s="837"/>
      <c r="AN159" s="837"/>
      <c r="AO159" s="837"/>
      <c r="AP159" s="837"/>
      <c r="AQ159" s="837"/>
      <c r="AR159" s="837"/>
      <c r="AS159" s="837"/>
      <c r="AT159" s="837"/>
      <c r="AU159" s="837"/>
      <c r="AV159" s="837"/>
      <c r="AW159" s="837"/>
      <c r="AX159" s="837"/>
      <c r="AY159" s="837"/>
      <c r="AZ159" s="837"/>
      <c r="BA159" s="837"/>
      <c r="BB159" s="837"/>
      <c r="BC159" s="837"/>
      <c r="BD159" s="837"/>
      <c r="BE159" s="838"/>
      <c r="BF159" s="237"/>
      <c r="BH159" s="2"/>
      <c r="BI159" s="2"/>
      <c r="BO159" s="395"/>
    </row>
    <row r="160" spans="1:78" ht="12.75" customHeight="1">
      <c r="A160" s="822"/>
      <c r="B160" s="823"/>
      <c r="C160" s="824"/>
      <c r="D160" s="930"/>
      <c r="E160" s="931"/>
      <c r="F160" s="931"/>
      <c r="G160" s="931"/>
      <c r="H160" s="931"/>
      <c r="I160" s="931"/>
      <c r="J160" s="931"/>
      <c r="K160" s="931"/>
      <c r="L160" s="931"/>
      <c r="M160" s="931"/>
      <c r="N160" s="931"/>
      <c r="O160" s="931"/>
      <c r="P160" s="931"/>
      <c r="Q160" s="931"/>
      <c r="R160" s="931"/>
      <c r="S160" s="931"/>
      <c r="T160" s="931"/>
      <c r="U160" s="931"/>
      <c r="V160" s="931"/>
      <c r="W160" s="931"/>
      <c r="X160" s="931"/>
      <c r="Y160" s="931"/>
      <c r="Z160" s="931"/>
      <c r="AA160" s="932"/>
      <c r="AB160" s="839">
        <v>0</v>
      </c>
      <c r="AC160" s="840"/>
      <c r="AD160" s="840"/>
      <c r="AE160" s="840"/>
      <c r="AF160" s="840"/>
      <c r="AG160" s="840"/>
      <c r="AH160" s="840"/>
      <c r="AI160" s="840"/>
      <c r="AJ160" s="840"/>
      <c r="AK160" s="841"/>
      <c r="AL160" s="839" t="s">
        <v>472</v>
      </c>
      <c r="AM160" s="840"/>
      <c r="AN160" s="840"/>
      <c r="AO160" s="840"/>
      <c r="AP160" s="840"/>
      <c r="AQ160" s="840"/>
      <c r="AR160" s="840"/>
      <c r="AS160" s="840"/>
      <c r="AT160" s="840"/>
      <c r="AU160" s="841"/>
      <c r="AV160" s="839" t="s">
        <v>473</v>
      </c>
      <c r="AW160" s="840"/>
      <c r="AX160" s="840"/>
      <c r="AY160" s="840"/>
      <c r="AZ160" s="840"/>
      <c r="BA160" s="840"/>
      <c r="BB160" s="840"/>
      <c r="BC160" s="840"/>
      <c r="BD160" s="840"/>
      <c r="BE160" s="841"/>
      <c r="BF160" s="237"/>
      <c r="BH160" s="2"/>
      <c r="BI160" s="2"/>
      <c r="BO160" s="395"/>
    </row>
    <row r="161" spans="1:67" ht="15" customHeight="1">
      <c r="A161" s="853" t="s">
        <v>127</v>
      </c>
      <c r="B161" s="854"/>
      <c r="C161" s="855"/>
      <c r="D161" s="752" t="s">
        <v>618</v>
      </c>
      <c r="E161" s="925"/>
      <c r="F161" s="925"/>
      <c r="G161" s="925"/>
      <c r="H161" s="925"/>
      <c r="I161" s="925"/>
      <c r="J161" s="925"/>
      <c r="K161" s="925"/>
      <c r="L161" s="925"/>
      <c r="M161" s="925"/>
      <c r="N161" s="925"/>
      <c r="O161" s="925"/>
      <c r="P161" s="925"/>
      <c r="Q161" s="925"/>
      <c r="R161" s="925"/>
      <c r="S161" s="925"/>
      <c r="T161" s="925"/>
      <c r="U161" s="925"/>
      <c r="V161" s="925"/>
      <c r="W161" s="925"/>
      <c r="X161" s="925"/>
      <c r="Y161" s="925"/>
      <c r="Z161" s="925"/>
      <c r="AA161" s="926"/>
      <c r="AB161" s="867" t="s">
        <v>128</v>
      </c>
      <c r="AC161" s="867"/>
      <c r="AD161" s="867"/>
      <c r="AE161" s="867"/>
      <c r="AF161" s="867"/>
      <c r="AG161" s="867"/>
      <c r="AH161" s="867"/>
      <c r="AI161" s="867"/>
      <c r="AJ161" s="867"/>
      <c r="AK161" s="867"/>
      <c r="AL161" s="868" t="s">
        <v>129</v>
      </c>
      <c r="AM161" s="868"/>
      <c r="AN161" s="868"/>
      <c r="AO161" s="868"/>
      <c r="AP161" s="868"/>
      <c r="AQ161" s="868"/>
      <c r="AR161" s="868"/>
      <c r="AS161" s="868"/>
      <c r="AT161" s="868"/>
      <c r="AU161" s="869"/>
      <c r="AV161" s="868" t="s">
        <v>130</v>
      </c>
      <c r="AW161" s="868"/>
      <c r="AX161" s="868"/>
      <c r="AY161" s="868"/>
      <c r="AZ161" s="868"/>
      <c r="BA161" s="868"/>
      <c r="BB161" s="868"/>
      <c r="BC161" s="868"/>
      <c r="BD161" s="868"/>
      <c r="BE161" s="869"/>
      <c r="BF161" s="237"/>
      <c r="BH161" s="2"/>
      <c r="BI161" s="2"/>
      <c r="BO161" s="395"/>
    </row>
    <row r="162" spans="1:67" ht="15" customHeight="1">
      <c r="A162" s="856"/>
      <c r="B162" s="857"/>
      <c r="C162" s="858"/>
      <c r="D162" s="927"/>
      <c r="E162" s="928"/>
      <c r="F162" s="928"/>
      <c r="G162" s="928"/>
      <c r="H162" s="928"/>
      <c r="I162" s="928"/>
      <c r="J162" s="928"/>
      <c r="K162" s="928"/>
      <c r="L162" s="928"/>
      <c r="M162" s="928"/>
      <c r="N162" s="928"/>
      <c r="O162" s="928"/>
      <c r="P162" s="928"/>
      <c r="Q162" s="928"/>
      <c r="R162" s="928"/>
      <c r="S162" s="928"/>
      <c r="T162" s="928"/>
      <c r="U162" s="928"/>
      <c r="V162" s="928"/>
      <c r="W162" s="928"/>
      <c r="X162" s="928"/>
      <c r="Y162" s="928"/>
      <c r="Z162" s="928"/>
      <c r="AA162" s="929"/>
      <c r="AB162" s="867"/>
      <c r="AC162" s="867"/>
      <c r="AD162" s="867"/>
      <c r="AE162" s="867"/>
      <c r="AF162" s="867"/>
      <c r="AG162" s="867"/>
      <c r="AH162" s="867"/>
      <c r="AI162" s="867"/>
      <c r="AJ162" s="867"/>
      <c r="AK162" s="867"/>
      <c r="AL162" s="870"/>
      <c r="AM162" s="870"/>
      <c r="AN162" s="870"/>
      <c r="AO162" s="870"/>
      <c r="AP162" s="870"/>
      <c r="AQ162" s="870"/>
      <c r="AR162" s="870"/>
      <c r="AS162" s="870"/>
      <c r="AT162" s="870"/>
      <c r="AU162" s="871"/>
      <c r="AV162" s="870"/>
      <c r="AW162" s="870"/>
      <c r="AX162" s="870"/>
      <c r="AY162" s="870"/>
      <c r="AZ162" s="870"/>
      <c r="BA162" s="870"/>
      <c r="BB162" s="870"/>
      <c r="BC162" s="870"/>
      <c r="BD162" s="870"/>
      <c r="BE162" s="871"/>
      <c r="BF162" s="237"/>
      <c r="BH162" s="2"/>
      <c r="BI162" s="2"/>
      <c r="BO162" s="395"/>
    </row>
    <row r="163" spans="1:67" ht="5.25" customHeight="1">
      <c r="A163" s="856"/>
      <c r="B163" s="857"/>
      <c r="C163" s="858"/>
      <c r="D163" s="889" t="s">
        <v>73</v>
      </c>
      <c r="E163" s="928"/>
      <c r="F163" s="928"/>
      <c r="G163" s="928"/>
      <c r="H163" s="928"/>
      <c r="I163" s="928"/>
      <c r="J163" s="928"/>
      <c r="K163" s="928"/>
      <c r="L163" s="928"/>
      <c r="M163" s="928"/>
      <c r="N163" s="928"/>
      <c r="O163" s="928"/>
      <c r="P163" s="928"/>
      <c r="Q163" s="928"/>
      <c r="R163" s="928"/>
      <c r="S163" s="928"/>
      <c r="T163" s="928"/>
      <c r="U163" s="928"/>
      <c r="V163" s="928"/>
      <c r="W163" s="928"/>
      <c r="X163" s="928"/>
      <c r="Y163" s="928"/>
      <c r="Z163" s="928"/>
      <c r="AA163" s="929"/>
      <c r="AB163" s="867"/>
      <c r="AC163" s="867"/>
      <c r="AD163" s="867"/>
      <c r="AE163" s="867"/>
      <c r="AF163" s="867"/>
      <c r="AG163" s="867"/>
      <c r="AH163" s="867"/>
      <c r="AI163" s="867"/>
      <c r="AJ163" s="867"/>
      <c r="AK163" s="867"/>
      <c r="AL163" s="872"/>
      <c r="AM163" s="872"/>
      <c r="AN163" s="872"/>
      <c r="AO163" s="872"/>
      <c r="AP163" s="872"/>
      <c r="AQ163" s="872"/>
      <c r="AR163" s="872"/>
      <c r="AS163" s="872"/>
      <c r="AT163" s="872"/>
      <c r="AU163" s="873"/>
      <c r="AV163" s="872"/>
      <c r="AW163" s="872"/>
      <c r="AX163" s="872"/>
      <c r="AY163" s="872"/>
      <c r="AZ163" s="872"/>
      <c r="BA163" s="872"/>
      <c r="BB163" s="872"/>
      <c r="BC163" s="872"/>
      <c r="BD163" s="872"/>
      <c r="BE163" s="873"/>
      <c r="BF163" s="237"/>
      <c r="BH163" s="15"/>
      <c r="BI163" s="252" t="s">
        <v>99</v>
      </c>
    </row>
    <row r="164" spans="1:67" ht="12.75" customHeight="1">
      <c r="A164" s="856"/>
      <c r="B164" s="857"/>
      <c r="C164" s="858"/>
      <c r="D164" s="927"/>
      <c r="E164" s="928"/>
      <c r="F164" s="928"/>
      <c r="G164" s="928"/>
      <c r="H164" s="928"/>
      <c r="I164" s="928"/>
      <c r="J164" s="928"/>
      <c r="K164" s="928"/>
      <c r="L164" s="928"/>
      <c r="M164" s="928"/>
      <c r="N164" s="928"/>
      <c r="O164" s="928"/>
      <c r="P164" s="928"/>
      <c r="Q164" s="928"/>
      <c r="R164" s="928"/>
      <c r="S164" s="928"/>
      <c r="T164" s="928"/>
      <c r="U164" s="928"/>
      <c r="V164" s="928"/>
      <c r="W164" s="928"/>
      <c r="X164" s="928"/>
      <c r="Y164" s="928"/>
      <c r="Z164" s="928"/>
      <c r="AA164" s="929"/>
      <c r="AB164" s="1194" t="str">
        <f>IF(AND(AL164="",AV164=""),IF(FIO="","",0),"")</f>
        <v/>
      </c>
      <c r="AC164" s="1153"/>
      <c r="AD164" s="1153"/>
      <c r="AE164" s="1153"/>
      <c r="AF164" s="1153"/>
      <c r="AG164" s="1153"/>
      <c r="AH164" s="1153"/>
      <c r="AI164" s="1153"/>
      <c r="AJ164" s="1153"/>
      <c r="AK164" s="1154"/>
      <c r="AL164" s="1197"/>
      <c r="AM164" s="1197"/>
      <c r="AN164" s="1197"/>
      <c r="AO164" s="1197"/>
      <c r="AP164" s="1197"/>
      <c r="AQ164" s="1197"/>
      <c r="AR164" s="1197"/>
      <c r="AS164" s="1197"/>
      <c r="AT164" s="1197"/>
      <c r="AU164" s="1197"/>
      <c r="AV164" s="1197"/>
      <c r="AW164" s="1197"/>
      <c r="AX164" s="1197"/>
      <c r="AY164" s="1197"/>
      <c r="AZ164" s="1197"/>
      <c r="BA164" s="1197"/>
      <c r="BB164" s="1197"/>
      <c r="BC164" s="1197"/>
      <c r="BD164" s="1197"/>
      <c r="BE164" s="1197"/>
      <c r="BF164" s="237"/>
      <c r="BG164" s="29">
        <f>MAX(AB164:BE165)</f>
        <v>0</v>
      </c>
      <c r="BH164" s="253"/>
      <c r="BI164" s="253">
        <v>200</v>
      </c>
    </row>
    <row r="165" spans="1:67" ht="12.75" customHeight="1">
      <c r="A165" s="859"/>
      <c r="B165" s="860"/>
      <c r="C165" s="861"/>
      <c r="D165" s="930"/>
      <c r="E165" s="931"/>
      <c r="F165" s="931"/>
      <c r="G165" s="931"/>
      <c r="H165" s="931"/>
      <c r="I165" s="931"/>
      <c r="J165" s="931"/>
      <c r="K165" s="931"/>
      <c r="L165" s="931"/>
      <c r="M165" s="931"/>
      <c r="N165" s="931"/>
      <c r="O165" s="931"/>
      <c r="P165" s="931"/>
      <c r="Q165" s="931"/>
      <c r="R165" s="931"/>
      <c r="S165" s="931"/>
      <c r="T165" s="931"/>
      <c r="U165" s="931"/>
      <c r="V165" s="931"/>
      <c r="W165" s="931"/>
      <c r="X165" s="931"/>
      <c r="Y165" s="931"/>
      <c r="Z165" s="931"/>
      <c r="AA165" s="932"/>
      <c r="AB165" s="1195"/>
      <c r="AC165" s="1155"/>
      <c r="AD165" s="1155"/>
      <c r="AE165" s="1155"/>
      <c r="AF165" s="1155"/>
      <c r="AG165" s="1155"/>
      <c r="AH165" s="1155"/>
      <c r="AI165" s="1155"/>
      <c r="AJ165" s="1155"/>
      <c r="AK165" s="1156"/>
      <c r="AL165" s="1197"/>
      <c r="AM165" s="1197"/>
      <c r="AN165" s="1197"/>
      <c r="AO165" s="1197"/>
      <c r="AP165" s="1197"/>
      <c r="AQ165" s="1197"/>
      <c r="AR165" s="1197"/>
      <c r="AS165" s="1197"/>
      <c r="AT165" s="1197"/>
      <c r="AU165" s="1197"/>
      <c r="AV165" s="1197"/>
      <c r="AW165" s="1197"/>
      <c r="AX165" s="1197"/>
      <c r="AY165" s="1197"/>
      <c r="AZ165" s="1197"/>
      <c r="BA165" s="1197"/>
      <c r="BB165" s="1197"/>
      <c r="BC165" s="1197"/>
      <c r="BD165" s="1197"/>
      <c r="BE165" s="1197"/>
      <c r="BF165" s="237"/>
      <c r="BH165" s="2"/>
      <c r="BI165" s="2"/>
    </row>
    <row r="166" spans="1:67" ht="15" customHeight="1">
      <c r="A166" s="853" t="s">
        <v>159</v>
      </c>
      <c r="B166" s="854"/>
      <c r="C166" s="855"/>
      <c r="D166" s="752" t="s">
        <v>160</v>
      </c>
      <c r="E166" s="925"/>
      <c r="F166" s="925"/>
      <c r="G166" s="925"/>
      <c r="H166" s="925"/>
      <c r="I166" s="925"/>
      <c r="J166" s="925"/>
      <c r="K166" s="925"/>
      <c r="L166" s="925"/>
      <c r="M166" s="925"/>
      <c r="N166" s="925"/>
      <c r="O166" s="925"/>
      <c r="P166" s="925"/>
      <c r="Q166" s="925"/>
      <c r="R166" s="925"/>
      <c r="S166" s="925"/>
      <c r="T166" s="925"/>
      <c r="U166" s="925"/>
      <c r="V166" s="925"/>
      <c r="W166" s="925"/>
      <c r="X166" s="925"/>
      <c r="Y166" s="925"/>
      <c r="Z166" s="925"/>
      <c r="AA166" s="926"/>
      <c r="AB166" s="867" t="s">
        <v>128</v>
      </c>
      <c r="AC166" s="867"/>
      <c r="AD166" s="867"/>
      <c r="AE166" s="867"/>
      <c r="AF166" s="867"/>
      <c r="AG166" s="867"/>
      <c r="AH166" s="867"/>
      <c r="AI166" s="867"/>
      <c r="AJ166" s="867"/>
      <c r="AK166" s="867"/>
      <c r="AL166" s="868" t="s">
        <v>129</v>
      </c>
      <c r="AM166" s="868"/>
      <c r="AN166" s="868"/>
      <c r="AO166" s="868"/>
      <c r="AP166" s="868"/>
      <c r="AQ166" s="868"/>
      <c r="AR166" s="868"/>
      <c r="AS166" s="868"/>
      <c r="AT166" s="868"/>
      <c r="AU166" s="869"/>
      <c r="AV166" s="868" t="s">
        <v>130</v>
      </c>
      <c r="AW166" s="868"/>
      <c r="AX166" s="868"/>
      <c r="AY166" s="868"/>
      <c r="AZ166" s="868"/>
      <c r="BA166" s="868"/>
      <c r="BB166" s="868"/>
      <c r="BC166" s="868"/>
      <c r="BD166" s="868"/>
      <c r="BE166" s="869"/>
      <c r="BF166" s="237"/>
      <c r="BH166" s="2"/>
      <c r="BI166" s="2"/>
    </row>
    <row r="167" spans="1:67">
      <c r="A167" s="856"/>
      <c r="B167" s="857"/>
      <c r="C167" s="858"/>
      <c r="D167" s="927"/>
      <c r="E167" s="928"/>
      <c r="F167" s="928"/>
      <c r="G167" s="928"/>
      <c r="H167" s="928"/>
      <c r="I167" s="928"/>
      <c r="J167" s="928"/>
      <c r="K167" s="928"/>
      <c r="L167" s="928"/>
      <c r="M167" s="928"/>
      <c r="N167" s="928"/>
      <c r="O167" s="928"/>
      <c r="P167" s="928"/>
      <c r="Q167" s="928"/>
      <c r="R167" s="928"/>
      <c r="S167" s="928"/>
      <c r="T167" s="928"/>
      <c r="U167" s="928"/>
      <c r="V167" s="928"/>
      <c r="W167" s="928"/>
      <c r="X167" s="928"/>
      <c r="Y167" s="928"/>
      <c r="Z167" s="928"/>
      <c r="AA167" s="929"/>
      <c r="AB167" s="867"/>
      <c r="AC167" s="867"/>
      <c r="AD167" s="867"/>
      <c r="AE167" s="867"/>
      <c r="AF167" s="867"/>
      <c r="AG167" s="867"/>
      <c r="AH167" s="867"/>
      <c r="AI167" s="867"/>
      <c r="AJ167" s="867"/>
      <c r="AK167" s="867"/>
      <c r="AL167" s="870"/>
      <c r="AM167" s="870"/>
      <c r="AN167" s="870"/>
      <c r="AO167" s="870"/>
      <c r="AP167" s="870"/>
      <c r="AQ167" s="870"/>
      <c r="AR167" s="870"/>
      <c r="AS167" s="870"/>
      <c r="AT167" s="870"/>
      <c r="AU167" s="871"/>
      <c r="AV167" s="870"/>
      <c r="AW167" s="870"/>
      <c r="AX167" s="870"/>
      <c r="AY167" s="870"/>
      <c r="AZ167" s="870"/>
      <c r="BA167" s="870"/>
      <c r="BB167" s="870"/>
      <c r="BC167" s="870"/>
      <c r="BD167" s="870"/>
      <c r="BE167" s="871"/>
      <c r="BF167" s="237"/>
      <c r="BH167" s="2"/>
      <c r="BI167" s="2"/>
    </row>
    <row r="168" spans="1:67" ht="16.5" customHeight="1">
      <c r="A168" s="856"/>
      <c r="B168" s="857"/>
      <c r="C168" s="858"/>
      <c r="D168" s="927"/>
      <c r="E168" s="928"/>
      <c r="F168" s="928"/>
      <c r="G168" s="928"/>
      <c r="H168" s="928"/>
      <c r="I168" s="928"/>
      <c r="J168" s="928"/>
      <c r="K168" s="928"/>
      <c r="L168" s="928"/>
      <c r="M168" s="928"/>
      <c r="N168" s="928"/>
      <c r="O168" s="928"/>
      <c r="P168" s="928"/>
      <c r="Q168" s="928"/>
      <c r="R168" s="928"/>
      <c r="S168" s="928"/>
      <c r="T168" s="928"/>
      <c r="U168" s="928"/>
      <c r="V168" s="928"/>
      <c r="W168" s="928"/>
      <c r="X168" s="928"/>
      <c r="Y168" s="928"/>
      <c r="Z168" s="928"/>
      <c r="AA168" s="929"/>
      <c r="AB168" s="867"/>
      <c r="AC168" s="867"/>
      <c r="AD168" s="867"/>
      <c r="AE168" s="867"/>
      <c r="AF168" s="867"/>
      <c r="AG168" s="867"/>
      <c r="AH168" s="867"/>
      <c r="AI168" s="867"/>
      <c r="AJ168" s="867"/>
      <c r="AK168" s="867"/>
      <c r="AL168" s="870"/>
      <c r="AM168" s="870"/>
      <c r="AN168" s="870"/>
      <c r="AO168" s="870"/>
      <c r="AP168" s="870"/>
      <c r="AQ168" s="870"/>
      <c r="AR168" s="870"/>
      <c r="AS168" s="870"/>
      <c r="AT168" s="870"/>
      <c r="AU168" s="871"/>
      <c r="AV168" s="870"/>
      <c r="AW168" s="870"/>
      <c r="AX168" s="870"/>
      <c r="AY168" s="870"/>
      <c r="AZ168" s="870"/>
      <c r="BA168" s="870"/>
      <c r="BB168" s="870"/>
      <c r="BC168" s="870"/>
      <c r="BD168" s="870"/>
      <c r="BE168" s="871"/>
      <c r="BF168" s="237"/>
      <c r="BH168" s="2"/>
      <c r="BI168" s="2"/>
    </row>
    <row r="169" spans="1:67" ht="2.25" customHeight="1">
      <c r="A169" s="856"/>
      <c r="B169" s="857"/>
      <c r="C169" s="858"/>
      <c r="D169" s="889" t="s">
        <v>71</v>
      </c>
      <c r="E169" s="928"/>
      <c r="F169" s="928"/>
      <c r="G169" s="928"/>
      <c r="H169" s="928"/>
      <c r="I169" s="928"/>
      <c r="J169" s="928"/>
      <c r="K169" s="928"/>
      <c r="L169" s="928"/>
      <c r="M169" s="928"/>
      <c r="N169" s="928"/>
      <c r="O169" s="928"/>
      <c r="P169" s="928"/>
      <c r="Q169" s="928"/>
      <c r="R169" s="928"/>
      <c r="S169" s="928"/>
      <c r="T169" s="928"/>
      <c r="U169" s="928"/>
      <c r="V169" s="928"/>
      <c r="W169" s="928"/>
      <c r="X169" s="928"/>
      <c r="Y169" s="928"/>
      <c r="Z169" s="928"/>
      <c r="AA169" s="929"/>
      <c r="AB169" s="867"/>
      <c r="AC169" s="867"/>
      <c r="AD169" s="867"/>
      <c r="AE169" s="867"/>
      <c r="AF169" s="867"/>
      <c r="AG169" s="867"/>
      <c r="AH169" s="867"/>
      <c r="AI169" s="867"/>
      <c r="AJ169" s="867"/>
      <c r="AK169" s="867"/>
      <c r="AL169" s="872"/>
      <c r="AM169" s="872"/>
      <c r="AN169" s="872"/>
      <c r="AO169" s="872"/>
      <c r="AP169" s="872"/>
      <c r="AQ169" s="872"/>
      <c r="AR169" s="872"/>
      <c r="AS169" s="872"/>
      <c r="AT169" s="872"/>
      <c r="AU169" s="873"/>
      <c r="AV169" s="872"/>
      <c r="AW169" s="872"/>
      <c r="AX169" s="872"/>
      <c r="AY169" s="872"/>
      <c r="AZ169" s="872"/>
      <c r="BA169" s="872"/>
      <c r="BB169" s="872"/>
      <c r="BC169" s="872"/>
      <c r="BD169" s="872"/>
      <c r="BE169" s="873"/>
      <c r="BF169" s="237"/>
      <c r="BH169" s="15" t="s">
        <v>100</v>
      </c>
      <c r="BI169" s="252" t="s">
        <v>99</v>
      </c>
    </row>
    <row r="170" spans="1:67" ht="12.75" customHeight="1">
      <c r="A170" s="856"/>
      <c r="B170" s="857"/>
      <c r="C170" s="858"/>
      <c r="D170" s="927"/>
      <c r="E170" s="928"/>
      <c r="F170" s="928"/>
      <c r="G170" s="928"/>
      <c r="H170" s="928"/>
      <c r="I170" s="928"/>
      <c r="J170" s="928"/>
      <c r="K170" s="928"/>
      <c r="L170" s="928"/>
      <c r="M170" s="928"/>
      <c r="N170" s="928"/>
      <c r="O170" s="928"/>
      <c r="P170" s="928"/>
      <c r="Q170" s="928"/>
      <c r="R170" s="928"/>
      <c r="S170" s="928"/>
      <c r="T170" s="928"/>
      <c r="U170" s="928"/>
      <c r="V170" s="928"/>
      <c r="W170" s="928"/>
      <c r="X170" s="928"/>
      <c r="Y170" s="928"/>
      <c r="Z170" s="928"/>
      <c r="AA170" s="929"/>
      <c r="AB170" s="1194" t="str">
        <f>IF(AND(AL170="",AV170=""),IF(FIO="","",0),"")</f>
        <v/>
      </c>
      <c r="AC170" s="1153"/>
      <c r="AD170" s="1153"/>
      <c r="AE170" s="1153"/>
      <c r="AF170" s="1153"/>
      <c r="AG170" s="1153"/>
      <c r="AH170" s="1153"/>
      <c r="AI170" s="1153"/>
      <c r="AJ170" s="1153"/>
      <c r="AK170" s="1154"/>
      <c r="AL170" s="1197"/>
      <c r="AM170" s="1197"/>
      <c r="AN170" s="1197"/>
      <c r="AO170" s="1197"/>
      <c r="AP170" s="1197"/>
      <c r="AQ170" s="1197"/>
      <c r="AR170" s="1197"/>
      <c r="AS170" s="1197"/>
      <c r="AT170" s="1197"/>
      <c r="AU170" s="1197"/>
      <c r="AV170" s="1197"/>
      <c r="AW170" s="1197"/>
      <c r="AX170" s="1197"/>
      <c r="AY170" s="1197"/>
      <c r="AZ170" s="1197"/>
      <c r="BA170" s="1197"/>
      <c r="BB170" s="1197"/>
      <c r="BC170" s="1197"/>
      <c r="BD170" s="1197"/>
      <c r="BE170" s="1197"/>
      <c r="BF170" s="237"/>
      <c r="BG170" s="29">
        <f>MAX(AB170:BE171)</f>
        <v>0</v>
      </c>
      <c r="BH170" s="253"/>
      <c r="BI170" s="253">
        <v>200</v>
      </c>
    </row>
    <row r="171" spans="1:67" ht="12.75" customHeight="1">
      <c r="A171" s="859"/>
      <c r="B171" s="860"/>
      <c r="C171" s="861"/>
      <c r="D171" s="930"/>
      <c r="E171" s="931"/>
      <c r="F171" s="931"/>
      <c r="G171" s="931"/>
      <c r="H171" s="931"/>
      <c r="I171" s="931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1"/>
      <c r="AA171" s="932"/>
      <c r="AB171" s="1195"/>
      <c r="AC171" s="1155"/>
      <c r="AD171" s="1155"/>
      <c r="AE171" s="1155"/>
      <c r="AF171" s="1155"/>
      <c r="AG171" s="1155"/>
      <c r="AH171" s="1155"/>
      <c r="AI171" s="1155"/>
      <c r="AJ171" s="1155"/>
      <c r="AK171" s="1156"/>
      <c r="AL171" s="1197"/>
      <c r="AM171" s="1197"/>
      <c r="AN171" s="1197"/>
      <c r="AO171" s="1197"/>
      <c r="AP171" s="1197"/>
      <c r="AQ171" s="1197"/>
      <c r="AR171" s="1197"/>
      <c r="AS171" s="1197"/>
      <c r="AT171" s="1197"/>
      <c r="AU171" s="1197"/>
      <c r="AV171" s="1197"/>
      <c r="AW171" s="1197"/>
      <c r="AX171" s="1197"/>
      <c r="AY171" s="1197"/>
      <c r="AZ171" s="1197"/>
      <c r="BA171" s="1197"/>
      <c r="BB171" s="1197"/>
      <c r="BC171" s="1197"/>
      <c r="BD171" s="1197"/>
      <c r="BE171" s="1197"/>
      <c r="BF171" s="237"/>
      <c r="BH171" s="2"/>
      <c r="BI171" s="2"/>
    </row>
    <row r="172" spans="1:67" ht="12.75" customHeight="1">
      <c r="A172" s="327"/>
      <c r="B172" s="327"/>
      <c r="C172" s="327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51"/>
      <c r="AM172" s="251"/>
      <c r="AN172" s="251"/>
      <c r="AO172" s="251"/>
      <c r="AP172" s="251"/>
      <c r="AQ172" s="251"/>
      <c r="AR172" s="251"/>
      <c r="AS172" s="251"/>
      <c r="AT172" s="251"/>
      <c r="AU172" s="251"/>
      <c r="AV172" s="251"/>
      <c r="AW172" s="251"/>
      <c r="AX172" s="251"/>
      <c r="AY172" s="251"/>
      <c r="AZ172" s="251"/>
      <c r="BA172" s="251"/>
      <c r="BB172" s="251"/>
      <c r="BC172" s="251"/>
      <c r="BD172" s="251"/>
      <c r="BE172" s="251"/>
      <c r="BF172" s="237"/>
      <c r="BH172" s="2"/>
      <c r="BI172" s="2"/>
    </row>
    <row r="173" spans="1:67" ht="15">
      <c r="A173" s="210"/>
      <c r="B173" s="225"/>
      <c r="C173" s="225"/>
      <c r="D173" s="225"/>
      <c r="E173" s="225"/>
      <c r="F173" s="225"/>
      <c r="G173" s="225"/>
      <c r="H173" s="225"/>
      <c r="I173" s="225"/>
      <c r="S173" s="50"/>
      <c r="T173" s="50"/>
      <c r="U173" s="50"/>
      <c r="V173" s="50"/>
      <c r="W173" s="50"/>
      <c r="X173" s="251"/>
      <c r="Y173" s="251"/>
      <c r="Z173" s="251"/>
      <c r="AA173" s="251"/>
      <c r="AB173" s="251"/>
      <c r="AC173" s="251"/>
      <c r="AD173" s="251"/>
      <c r="AE173" s="251"/>
      <c r="AF173" s="251"/>
      <c r="AG173" s="251"/>
      <c r="AH173" s="251"/>
      <c r="AI173" s="251"/>
      <c r="AJ173" s="251"/>
      <c r="AK173" s="251"/>
      <c r="AL173" s="251"/>
      <c r="AM173" s="251"/>
      <c r="AN173" s="251"/>
      <c r="AO173" s="251"/>
      <c r="AP173" s="251"/>
      <c r="AQ173" s="251"/>
      <c r="AR173" s="251"/>
      <c r="AS173" s="251"/>
      <c r="AT173" s="251"/>
      <c r="AU173" s="251"/>
      <c r="AV173" s="251"/>
      <c r="AW173" s="251"/>
      <c r="AX173" s="251"/>
      <c r="AY173" s="251"/>
      <c r="AZ173" s="251"/>
      <c r="BA173" s="251"/>
      <c r="BB173" s="251"/>
      <c r="BC173" s="251"/>
      <c r="BD173" s="251"/>
      <c r="BE173" s="251"/>
      <c r="BF173" s="237"/>
      <c r="BH173" s="2"/>
      <c r="BI173" s="2"/>
    </row>
    <row r="174" spans="1:67" s="284" customFormat="1" ht="15">
      <c r="A174" s="1275" t="s">
        <v>346</v>
      </c>
      <c r="B174" s="1275"/>
      <c r="C174" s="1275"/>
      <c r="D174" s="1275" t="s">
        <v>69</v>
      </c>
      <c r="E174" s="1275"/>
      <c r="F174" s="1275"/>
      <c r="G174" s="1275"/>
      <c r="H174" s="1275"/>
      <c r="I174" s="1275"/>
      <c r="J174" s="1275"/>
      <c r="K174" s="1275"/>
      <c r="L174" s="1275"/>
      <c r="M174" s="1275"/>
      <c r="N174" s="1275"/>
      <c r="O174" s="1275"/>
      <c r="P174" s="1275"/>
      <c r="Q174" s="1275"/>
      <c r="R174" s="1275"/>
      <c r="S174" s="1275"/>
      <c r="T174" s="1275"/>
      <c r="U174" s="1275"/>
      <c r="V174" s="1275"/>
      <c r="W174" s="1275"/>
      <c r="X174" s="1275"/>
      <c r="Y174" s="1275"/>
      <c r="Z174" s="1275"/>
      <c r="AA174" s="1275"/>
      <c r="AB174" s="1275"/>
      <c r="AC174" s="1275"/>
      <c r="AD174" s="1275"/>
      <c r="AE174" s="1275"/>
      <c r="AF174" s="1275"/>
      <c r="AG174" s="1275"/>
      <c r="AH174" s="1275"/>
      <c r="AI174" s="1275"/>
      <c r="AJ174" s="1275"/>
      <c r="AK174" s="1275"/>
      <c r="AL174" s="1275"/>
      <c r="AM174" s="1275"/>
      <c r="AN174" s="1275"/>
      <c r="AO174" s="1275"/>
      <c r="AP174" s="1275"/>
      <c r="AQ174" s="1275"/>
      <c r="AR174" s="1275"/>
      <c r="AS174" s="1275"/>
      <c r="AT174" s="1275"/>
      <c r="AU174" s="1275"/>
      <c r="AV174" s="1275"/>
      <c r="AW174" s="1275"/>
      <c r="AX174" s="1275"/>
      <c r="AY174" s="1275"/>
      <c r="AZ174" s="1275"/>
      <c r="BA174" s="1275"/>
      <c r="BB174" s="1275"/>
      <c r="BC174" s="1275"/>
      <c r="BD174" s="1275"/>
      <c r="BE174" s="1275"/>
      <c r="BF174" s="237"/>
      <c r="BH174" s="307"/>
      <c r="BI174" s="285" t="s">
        <v>91</v>
      </c>
      <c r="BJ174" s="286">
        <f>SUM(BG175:BG436)</f>
        <v>100</v>
      </c>
      <c r="BK174" s="2"/>
    </row>
    <row r="175" spans="1:67" s="290" customFormat="1" ht="12.75" customHeight="1">
      <c r="A175" s="74"/>
      <c r="B175" s="291" t="s">
        <v>47</v>
      </c>
      <c r="D175" s="291"/>
      <c r="E175" s="291"/>
      <c r="F175" s="291"/>
      <c r="G175" s="291"/>
      <c r="H175" s="291"/>
      <c r="I175" s="291"/>
      <c r="BF175" s="237"/>
      <c r="BG175" s="296"/>
      <c r="BJ175" s="297"/>
      <c r="BK175" s="2"/>
    </row>
    <row r="176" spans="1:67" s="290" customFormat="1" ht="12.75" customHeight="1">
      <c r="A176" s="74"/>
      <c r="B176" s="292" t="s">
        <v>363</v>
      </c>
      <c r="C176" s="1014" t="s">
        <v>553</v>
      </c>
      <c r="D176" s="1014"/>
      <c r="E176" s="1014"/>
      <c r="F176" s="1014"/>
      <c r="G176" s="1014"/>
      <c r="H176" s="1014"/>
      <c r="I176" s="1014"/>
      <c r="J176" s="1014"/>
      <c r="K176" s="1014"/>
      <c r="L176" s="1014"/>
      <c r="M176" s="1014"/>
      <c r="N176" s="1014"/>
      <c r="O176" s="1014"/>
      <c r="P176" s="1014"/>
      <c r="Q176" s="1014"/>
      <c r="R176" s="1014"/>
      <c r="S176" s="1014"/>
      <c r="T176" s="1014"/>
      <c r="U176" s="1014"/>
      <c r="V176" s="1014"/>
      <c r="W176" s="1014"/>
      <c r="X176" s="1014"/>
      <c r="Y176" s="1014"/>
      <c r="Z176" s="1014"/>
      <c r="AA176" s="1014"/>
      <c r="AB176" s="1014"/>
      <c r="AC176" s="1014"/>
      <c r="AD176" s="1014"/>
      <c r="AE176" s="1014"/>
      <c r="AF176" s="1014"/>
      <c r="AG176" s="1014"/>
      <c r="AH176" s="1014"/>
      <c r="AI176" s="1014"/>
      <c r="AJ176" s="1014"/>
      <c r="AK176" s="1014"/>
      <c r="AL176" s="1014"/>
      <c r="AM176" s="1014"/>
      <c r="AN176" s="1014"/>
      <c r="AO176" s="1014"/>
      <c r="AP176" s="1014"/>
      <c r="AQ176" s="1014"/>
      <c r="AR176" s="1014"/>
      <c r="AS176" s="1014"/>
      <c r="AT176" s="1014"/>
      <c r="AU176" s="1014"/>
      <c r="AV176" s="1014"/>
      <c r="AW176" s="1014"/>
      <c r="AX176" s="1014"/>
      <c r="AY176" s="1014"/>
      <c r="AZ176" s="1014"/>
      <c r="BA176" s="1014"/>
      <c r="BB176" s="1014"/>
      <c r="BC176" s="1014"/>
      <c r="BD176" s="1014"/>
      <c r="BE176" s="1014"/>
      <c r="BF176" s="237"/>
      <c r="BG176" s="296"/>
      <c r="BJ176" s="297"/>
    </row>
    <row r="177" spans="1:68" s="290" customFormat="1" ht="12.75" customHeight="1">
      <c r="A177" s="74"/>
      <c r="B177" s="292"/>
      <c r="C177" s="1014"/>
      <c r="D177" s="1014"/>
      <c r="E177" s="1014"/>
      <c r="F177" s="1014"/>
      <c r="G177" s="1014"/>
      <c r="H177" s="1014"/>
      <c r="I177" s="1014"/>
      <c r="J177" s="1014"/>
      <c r="K177" s="1014"/>
      <c r="L177" s="1014"/>
      <c r="M177" s="1014"/>
      <c r="N177" s="1014"/>
      <c r="O177" s="1014"/>
      <c r="P177" s="1014"/>
      <c r="Q177" s="1014"/>
      <c r="R177" s="1014"/>
      <c r="S177" s="1014"/>
      <c r="T177" s="1014"/>
      <c r="U177" s="1014"/>
      <c r="V177" s="1014"/>
      <c r="W177" s="1014"/>
      <c r="X177" s="1014"/>
      <c r="Y177" s="1014"/>
      <c r="Z177" s="1014"/>
      <c r="AA177" s="1014"/>
      <c r="AB177" s="1014"/>
      <c r="AC177" s="1014"/>
      <c r="AD177" s="1014"/>
      <c r="AE177" s="1014"/>
      <c r="AF177" s="1014"/>
      <c r="AG177" s="1014"/>
      <c r="AH177" s="1014"/>
      <c r="AI177" s="1014"/>
      <c r="AJ177" s="1014"/>
      <c r="AK177" s="1014"/>
      <c r="AL177" s="1014"/>
      <c r="AM177" s="1014"/>
      <c r="AN177" s="1014"/>
      <c r="AO177" s="1014"/>
      <c r="AP177" s="1014"/>
      <c r="AQ177" s="1014"/>
      <c r="AR177" s="1014"/>
      <c r="AS177" s="1014"/>
      <c r="AT177" s="1014"/>
      <c r="AU177" s="1014"/>
      <c r="AV177" s="1014"/>
      <c r="AW177" s="1014"/>
      <c r="AX177" s="1014"/>
      <c r="AY177" s="1014"/>
      <c r="AZ177" s="1014"/>
      <c r="BA177" s="1014"/>
      <c r="BB177" s="1014"/>
      <c r="BC177" s="1014"/>
      <c r="BD177" s="1014"/>
      <c r="BE177" s="1014"/>
      <c r="BF177" s="237"/>
      <c r="BG177" s="296"/>
      <c r="BJ177" s="297"/>
    </row>
    <row r="178" spans="1:68" s="290" customFormat="1" ht="12.75" customHeight="1">
      <c r="A178" s="74"/>
      <c r="B178" s="292"/>
      <c r="C178" s="1014"/>
      <c r="D178" s="1014"/>
      <c r="E178" s="1014"/>
      <c r="F178" s="1014"/>
      <c r="G178" s="1014"/>
      <c r="H178" s="1014"/>
      <c r="I178" s="1014"/>
      <c r="J178" s="1014"/>
      <c r="K178" s="1014"/>
      <c r="L178" s="1014"/>
      <c r="M178" s="1014"/>
      <c r="N178" s="1014"/>
      <c r="O178" s="1014"/>
      <c r="P178" s="1014"/>
      <c r="Q178" s="1014"/>
      <c r="R178" s="1014"/>
      <c r="S178" s="1014"/>
      <c r="T178" s="1014"/>
      <c r="U178" s="1014"/>
      <c r="V178" s="1014"/>
      <c r="W178" s="1014"/>
      <c r="X178" s="1014"/>
      <c r="Y178" s="1014"/>
      <c r="Z178" s="1014"/>
      <c r="AA178" s="1014"/>
      <c r="AB178" s="1014"/>
      <c r="AC178" s="1014"/>
      <c r="AD178" s="1014"/>
      <c r="AE178" s="1014"/>
      <c r="AF178" s="1014"/>
      <c r="AG178" s="1014"/>
      <c r="AH178" s="1014"/>
      <c r="AI178" s="1014"/>
      <c r="AJ178" s="1014"/>
      <c r="AK178" s="1014"/>
      <c r="AL178" s="1014"/>
      <c r="AM178" s="1014"/>
      <c r="AN178" s="1014"/>
      <c r="AO178" s="1014"/>
      <c r="AP178" s="1014"/>
      <c r="AQ178" s="1014"/>
      <c r="AR178" s="1014"/>
      <c r="AS178" s="1014"/>
      <c r="AT178" s="1014"/>
      <c r="AU178" s="1014"/>
      <c r="AV178" s="1014"/>
      <c r="AW178" s="1014"/>
      <c r="AX178" s="1014"/>
      <c r="AY178" s="1014"/>
      <c r="AZ178" s="1014"/>
      <c r="BA178" s="1014"/>
      <c r="BB178" s="1014"/>
      <c r="BC178" s="1014"/>
      <c r="BD178" s="1014"/>
      <c r="BE178" s="1014"/>
      <c r="BF178" s="237"/>
      <c r="BG178" s="296"/>
      <c r="BJ178" s="297"/>
    </row>
    <row r="179" spans="1:68" s="290" customFormat="1" ht="15" customHeight="1">
      <c r="A179" s="74"/>
      <c r="B179" s="292"/>
      <c r="C179" s="1014"/>
      <c r="D179" s="1014"/>
      <c r="E179" s="1014"/>
      <c r="F179" s="1014"/>
      <c r="G179" s="1014"/>
      <c r="H179" s="1014"/>
      <c r="I179" s="1014"/>
      <c r="J179" s="1014"/>
      <c r="K179" s="1014"/>
      <c r="L179" s="1014"/>
      <c r="M179" s="1014"/>
      <c r="N179" s="1014"/>
      <c r="O179" s="1014"/>
      <c r="P179" s="1014"/>
      <c r="Q179" s="1014"/>
      <c r="R179" s="1014"/>
      <c r="S179" s="1014"/>
      <c r="T179" s="1014"/>
      <c r="U179" s="1014"/>
      <c r="V179" s="1014"/>
      <c r="W179" s="1014"/>
      <c r="X179" s="1014"/>
      <c r="Y179" s="1014"/>
      <c r="Z179" s="1014"/>
      <c r="AA179" s="1014"/>
      <c r="AB179" s="1014"/>
      <c r="AC179" s="1014"/>
      <c r="AD179" s="1014"/>
      <c r="AE179" s="1014"/>
      <c r="AF179" s="1014"/>
      <c r="AG179" s="1014"/>
      <c r="AH179" s="1014"/>
      <c r="AI179" s="1014"/>
      <c r="AJ179" s="1014"/>
      <c r="AK179" s="1014"/>
      <c r="AL179" s="1014"/>
      <c r="AM179" s="1014"/>
      <c r="AN179" s="1014"/>
      <c r="AO179" s="1014"/>
      <c r="AP179" s="1014"/>
      <c r="AQ179" s="1014"/>
      <c r="AR179" s="1014"/>
      <c r="AS179" s="1014"/>
      <c r="AT179" s="1014"/>
      <c r="AU179" s="1014"/>
      <c r="AV179" s="1014"/>
      <c r="AW179" s="1014"/>
      <c r="AX179" s="1014"/>
      <c r="AY179" s="1014"/>
      <c r="AZ179" s="1014"/>
      <c r="BA179" s="1014"/>
      <c r="BB179" s="1014"/>
      <c r="BC179" s="1014"/>
      <c r="BD179" s="1014"/>
      <c r="BE179" s="1014"/>
      <c r="BF179" s="237"/>
      <c r="BG179" s="296"/>
      <c r="BJ179" s="297"/>
    </row>
    <row r="180" spans="1:68" s="290" customFormat="1" ht="12.75" customHeight="1">
      <c r="A180" s="74"/>
      <c r="B180" s="292" t="s">
        <v>363</v>
      </c>
      <c r="C180" s="938" t="s">
        <v>554</v>
      </c>
      <c r="D180" s="938"/>
      <c r="E180" s="938"/>
      <c r="F180" s="938"/>
      <c r="G180" s="938"/>
      <c r="H180" s="938"/>
      <c r="I180" s="938"/>
      <c r="J180" s="938"/>
      <c r="K180" s="938"/>
      <c r="L180" s="938"/>
      <c r="M180" s="938"/>
      <c r="N180" s="938"/>
      <c r="O180" s="938"/>
      <c r="P180" s="938"/>
      <c r="Q180" s="938"/>
      <c r="R180" s="938"/>
      <c r="S180" s="938"/>
      <c r="T180" s="938"/>
      <c r="U180" s="938"/>
      <c r="V180" s="938"/>
      <c r="W180" s="938"/>
      <c r="X180" s="938"/>
      <c r="Y180" s="938"/>
      <c r="Z180" s="938"/>
      <c r="AA180" s="938"/>
      <c r="AB180" s="938"/>
      <c r="AC180" s="938"/>
      <c r="AD180" s="938"/>
      <c r="AE180" s="938"/>
      <c r="AF180" s="938"/>
      <c r="AG180" s="938"/>
      <c r="AH180" s="938"/>
      <c r="AI180" s="938"/>
      <c r="AJ180" s="938"/>
      <c r="AK180" s="938"/>
      <c r="AL180" s="938"/>
      <c r="AM180" s="938"/>
      <c r="AN180" s="938"/>
      <c r="AO180" s="938"/>
      <c r="AP180" s="938"/>
      <c r="AQ180" s="938"/>
      <c r="AR180" s="938"/>
      <c r="AS180" s="938"/>
      <c r="AT180" s="938"/>
      <c r="AU180" s="938"/>
      <c r="AV180" s="938"/>
      <c r="AW180" s="938"/>
      <c r="AX180" s="938"/>
      <c r="AY180" s="938"/>
      <c r="AZ180" s="938"/>
      <c r="BA180" s="938"/>
      <c r="BB180" s="938"/>
      <c r="BC180" s="938"/>
      <c r="BD180" s="938"/>
      <c r="BE180" s="938"/>
      <c r="BF180" s="237"/>
      <c r="BG180" s="296"/>
      <c r="BJ180" s="297"/>
    </row>
    <row r="181" spans="1:68" s="290" customFormat="1" ht="12.75" customHeight="1">
      <c r="A181" s="292"/>
      <c r="B181" s="292"/>
      <c r="C181" s="938"/>
      <c r="D181" s="938"/>
      <c r="E181" s="938"/>
      <c r="F181" s="938"/>
      <c r="G181" s="938"/>
      <c r="H181" s="938"/>
      <c r="I181" s="938"/>
      <c r="J181" s="938"/>
      <c r="K181" s="938"/>
      <c r="L181" s="938"/>
      <c r="M181" s="938"/>
      <c r="N181" s="938"/>
      <c r="O181" s="938"/>
      <c r="P181" s="938"/>
      <c r="Q181" s="938"/>
      <c r="R181" s="938"/>
      <c r="S181" s="938"/>
      <c r="T181" s="938"/>
      <c r="U181" s="938"/>
      <c r="V181" s="938"/>
      <c r="W181" s="938"/>
      <c r="X181" s="938"/>
      <c r="Y181" s="938"/>
      <c r="Z181" s="938"/>
      <c r="AA181" s="938"/>
      <c r="AB181" s="938"/>
      <c r="AC181" s="938"/>
      <c r="AD181" s="938"/>
      <c r="AE181" s="938"/>
      <c r="AF181" s="938"/>
      <c r="AG181" s="938"/>
      <c r="AH181" s="938"/>
      <c r="AI181" s="938"/>
      <c r="AJ181" s="938"/>
      <c r="AK181" s="938"/>
      <c r="AL181" s="938"/>
      <c r="AM181" s="938"/>
      <c r="AN181" s="938"/>
      <c r="AO181" s="938"/>
      <c r="AP181" s="938"/>
      <c r="AQ181" s="938"/>
      <c r="AR181" s="938"/>
      <c r="AS181" s="938"/>
      <c r="AT181" s="938"/>
      <c r="AU181" s="938"/>
      <c r="AV181" s="938"/>
      <c r="AW181" s="938"/>
      <c r="AX181" s="938"/>
      <c r="AY181" s="938"/>
      <c r="AZ181" s="938"/>
      <c r="BA181" s="938"/>
      <c r="BB181" s="938"/>
      <c r="BC181" s="938"/>
      <c r="BD181" s="938"/>
      <c r="BE181" s="938"/>
      <c r="BF181" s="237"/>
      <c r="BG181" s="296"/>
      <c r="BJ181" s="297"/>
    </row>
    <row r="182" spans="1:68" s="290" customFormat="1" ht="12.75" customHeight="1">
      <c r="A182" s="292"/>
      <c r="B182" s="292"/>
      <c r="C182" s="938"/>
      <c r="D182" s="938"/>
      <c r="E182" s="938"/>
      <c r="F182" s="938"/>
      <c r="G182" s="938"/>
      <c r="H182" s="938"/>
      <c r="I182" s="938"/>
      <c r="J182" s="938"/>
      <c r="K182" s="938"/>
      <c r="L182" s="938"/>
      <c r="M182" s="938"/>
      <c r="N182" s="938"/>
      <c r="O182" s="938"/>
      <c r="P182" s="938"/>
      <c r="Q182" s="938"/>
      <c r="R182" s="938"/>
      <c r="S182" s="938"/>
      <c r="T182" s="938"/>
      <c r="U182" s="938"/>
      <c r="V182" s="938"/>
      <c r="W182" s="938"/>
      <c r="X182" s="938"/>
      <c r="Y182" s="938"/>
      <c r="Z182" s="938"/>
      <c r="AA182" s="938"/>
      <c r="AB182" s="938"/>
      <c r="AC182" s="938"/>
      <c r="AD182" s="938"/>
      <c r="AE182" s="938"/>
      <c r="AF182" s="938"/>
      <c r="AG182" s="938"/>
      <c r="AH182" s="938"/>
      <c r="AI182" s="938"/>
      <c r="AJ182" s="938"/>
      <c r="AK182" s="938"/>
      <c r="AL182" s="938"/>
      <c r="AM182" s="938"/>
      <c r="AN182" s="938"/>
      <c r="AO182" s="938"/>
      <c r="AP182" s="938"/>
      <c r="AQ182" s="938"/>
      <c r="AR182" s="938"/>
      <c r="AS182" s="938"/>
      <c r="AT182" s="938"/>
      <c r="AU182" s="938"/>
      <c r="AV182" s="938"/>
      <c r="AW182" s="938"/>
      <c r="AX182" s="938"/>
      <c r="AY182" s="938"/>
      <c r="AZ182" s="938"/>
      <c r="BA182" s="938"/>
      <c r="BB182" s="938"/>
      <c r="BC182" s="938"/>
      <c r="BD182" s="938"/>
      <c r="BE182" s="938"/>
      <c r="BF182" s="237"/>
      <c r="BG182" s="296"/>
      <c r="BJ182" s="297"/>
    </row>
    <row r="183" spans="1:68" s="290" customFormat="1" ht="12.75" customHeight="1">
      <c r="A183" s="292"/>
      <c r="B183" s="292"/>
      <c r="C183" s="938"/>
      <c r="D183" s="938"/>
      <c r="E183" s="938"/>
      <c r="F183" s="938"/>
      <c r="G183" s="938"/>
      <c r="H183" s="938"/>
      <c r="I183" s="938"/>
      <c r="J183" s="938"/>
      <c r="K183" s="938"/>
      <c r="L183" s="938"/>
      <c r="M183" s="938"/>
      <c r="N183" s="938"/>
      <c r="O183" s="938"/>
      <c r="P183" s="938"/>
      <c r="Q183" s="938"/>
      <c r="R183" s="938"/>
      <c r="S183" s="938"/>
      <c r="T183" s="938"/>
      <c r="U183" s="938"/>
      <c r="V183" s="938"/>
      <c r="W183" s="938"/>
      <c r="X183" s="938"/>
      <c r="Y183" s="938"/>
      <c r="Z183" s="938"/>
      <c r="AA183" s="938"/>
      <c r="AB183" s="938"/>
      <c r="AC183" s="938"/>
      <c r="AD183" s="938"/>
      <c r="AE183" s="938"/>
      <c r="AF183" s="938"/>
      <c r="AG183" s="938"/>
      <c r="AH183" s="938"/>
      <c r="AI183" s="938"/>
      <c r="AJ183" s="938"/>
      <c r="AK183" s="938"/>
      <c r="AL183" s="938"/>
      <c r="AM183" s="938"/>
      <c r="AN183" s="938"/>
      <c r="AO183" s="938"/>
      <c r="AP183" s="938"/>
      <c r="AQ183" s="938"/>
      <c r="AR183" s="938"/>
      <c r="AS183" s="938"/>
      <c r="AT183" s="938"/>
      <c r="AU183" s="938"/>
      <c r="AV183" s="938"/>
      <c r="AW183" s="938"/>
      <c r="AX183" s="938"/>
      <c r="AY183" s="938"/>
      <c r="AZ183" s="938"/>
      <c r="BA183" s="938"/>
      <c r="BB183" s="938"/>
      <c r="BC183" s="938"/>
      <c r="BD183" s="938"/>
      <c r="BE183" s="938"/>
      <c r="BF183" s="237"/>
      <c r="BG183" s="296"/>
      <c r="BJ183" s="297"/>
    </row>
    <row r="184" spans="1:68" s="290" customFormat="1" ht="12.75" customHeight="1">
      <c r="A184" s="292"/>
      <c r="B184" s="292"/>
      <c r="C184" s="938"/>
      <c r="D184" s="938"/>
      <c r="E184" s="938"/>
      <c r="F184" s="938"/>
      <c r="G184" s="938"/>
      <c r="H184" s="938"/>
      <c r="I184" s="938"/>
      <c r="J184" s="938"/>
      <c r="K184" s="938"/>
      <c r="L184" s="938"/>
      <c r="M184" s="938"/>
      <c r="N184" s="938"/>
      <c r="O184" s="938"/>
      <c r="P184" s="938"/>
      <c r="Q184" s="938"/>
      <c r="R184" s="938"/>
      <c r="S184" s="938"/>
      <c r="T184" s="938"/>
      <c r="U184" s="938"/>
      <c r="V184" s="938"/>
      <c r="W184" s="938"/>
      <c r="X184" s="938"/>
      <c r="Y184" s="938"/>
      <c r="Z184" s="938"/>
      <c r="AA184" s="938"/>
      <c r="AB184" s="938"/>
      <c r="AC184" s="938"/>
      <c r="AD184" s="938"/>
      <c r="AE184" s="938"/>
      <c r="AF184" s="938"/>
      <c r="AG184" s="938"/>
      <c r="AH184" s="938"/>
      <c r="AI184" s="938"/>
      <c r="AJ184" s="938"/>
      <c r="AK184" s="938"/>
      <c r="AL184" s="938"/>
      <c r="AM184" s="938"/>
      <c r="AN184" s="938"/>
      <c r="AO184" s="938"/>
      <c r="AP184" s="938"/>
      <c r="AQ184" s="938"/>
      <c r="AR184" s="938"/>
      <c r="AS184" s="938"/>
      <c r="AT184" s="938"/>
      <c r="AU184" s="938"/>
      <c r="AV184" s="938"/>
      <c r="AW184" s="938"/>
      <c r="AX184" s="938"/>
      <c r="AY184" s="938"/>
      <c r="AZ184" s="938"/>
      <c r="BA184" s="938"/>
      <c r="BB184" s="938"/>
      <c r="BC184" s="938"/>
      <c r="BD184" s="938"/>
      <c r="BE184" s="938"/>
      <c r="BF184" s="237"/>
      <c r="BG184" s="296"/>
      <c r="BJ184" s="297"/>
    </row>
    <row r="185" spans="1:68" s="290" customFormat="1" ht="23.25" customHeight="1">
      <c r="A185" s="292"/>
      <c r="B185" s="292"/>
      <c r="C185" s="938"/>
      <c r="D185" s="938"/>
      <c r="E185" s="938"/>
      <c r="F185" s="938"/>
      <c r="G185" s="938"/>
      <c r="H185" s="938"/>
      <c r="I185" s="938"/>
      <c r="J185" s="938"/>
      <c r="K185" s="938"/>
      <c r="L185" s="938"/>
      <c r="M185" s="938"/>
      <c r="N185" s="938"/>
      <c r="O185" s="938"/>
      <c r="P185" s="938"/>
      <c r="Q185" s="938"/>
      <c r="R185" s="938"/>
      <c r="S185" s="938"/>
      <c r="T185" s="938"/>
      <c r="U185" s="938"/>
      <c r="V185" s="938"/>
      <c r="W185" s="938"/>
      <c r="X185" s="938"/>
      <c r="Y185" s="938"/>
      <c r="Z185" s="938"/>
      <c r="AA185" s="938"/>
      <c r="AB185" s="938"/>
      <c r="AC185" s="938"/>
      <c r="AD185" s="938"/>
      <c r="AE185" s="938"/>
      <c r="AF185" s="938"/>
      <c r="AG185" s="938"/>
      <c r="AH185" s="938"/>
      <c r="AI185" s="938"/>
      <c r="AJ185" s="938"/>
      <c r="AK185" s="938"/>
      <c r="AL185" s="938"/>
      <c r="AM185" s="938"/>
      <c r="AN185" s="938"/>
      <c r="AO185" s="938"/>
      <c r="AP185" s="938"/>
      <c r="AQ185" s="938"/>
      <c r="AR185" s="938"/>
      <c r="AS185" s="938"/>
      <c r="AT185" s="938"/>
      <c r="AU185" s="938"/>
      <c r="AV185" s="938"/>
      <c r="AW185" s="938"/>
      <c r="AX185" s="938"/>
      <c r="AY185" s="938"/>
      <c r="AZ185" s="938"/>
      <c r="BA185" s="938"/>
      <c r="BB185" s="938"/>
      <c r="BC185" s="938"/>
      <c r="BD185" s="938"/>
      <c r="BE185" s="938"/>
      <c r="BF185" s="237"/>
      <c r="BG185" s="296"/>
      <c r="BJ185" s="297"/>
    </row>
    <row r="186" spans="1:68" s="290" customFormat="1" ht="13.5">
      <c r="A186" s="292"/>
      <c r="B186" s="292"/>
      <c r="C186" s="331"/>
      <c r="D186" s="331"/>
      <c r="E186" s="331"/>
      <c r="F186" s="331"/>
      <c r="G186" s="331"/>
      <c r="H186" s="331"/>
      <c r="I186" s="331"/>
      <c r="J186" s="331"/>
      <c r="K186" s="331"/>
      <c r="L186" s="331"/>
      <c r="M186" s="331"/>
      <c r="N186" s="331"/>
      <c r="O186" s="331"/>
      <c r="P186" s="331"/>
      <c r="Q186" s="331"/>
      <c r="R186" s="331"/>
      <c r="S186" s="331"/>
      <c r="T186" s="331"/>
      <c r="U186" s="331"/>
      <c r="V186" s="331"/>
      <c r="W186" s="331"/>
      <c r="X186" s="331"/>
      <c r="Y186" s="331"/>
      <c r="Z186" s="331"/>
      <c r="AA186" s="331"/>
      <c r="AB186" s="331"/>
      <c r="AC186" s="331"/>
      <c r="AD186" s="331"/>
      <c r="AE186" s="331"/>
      <c r="AF186" s="331"/>
      <c r="AG186" s="331"/>
      <c r="AH186" s="331"/>
      <c r="AI186" s="331"/>
      <c r="AJ186" s="331"/>
      <c r="AK186" s="331"/>
      <c r="AL186" s="331"/>
      <c r="AM186" s="331"/>
      <c r="AN186" s="331"/>
      <c r="AO186" s="331"/>
      <c r="AP186" s="331"/>
      <c r="AQ186" s="331"/>
      <c r="AR186" s="331"/>
      <c r="AS186" s="331"/>
      <c r="AT186" s="331"/>
      <c r="AU186" s="331"/>
      <c r="AV186" s="331"/>
      <c r="AW186" s="331"/>
      <c r="AX186" s="331"/>
      <c r="AY186" s="331"/>
      <c r="AZ186" s="331"/>
      <c r="BA186" s="331"/>
      <c r="BB186" s="331"/>
      <c r="BC186" s="331"/>
      <c r="BD186" s="331"/>
      <c r="BE186" s="331"/>
      <c r="BF186" s="237"/>
      <c r="BG186" s="296"/>
      <c r="BJ186" s="297"/>
    </row>
    <row r="187" spans="1:68" s="287" customFormat="1" ht="21" customHeight="1">
      <c r="A187" s="1240" t="s">
        <v>364</v>
      </c>
      <c r="B187" s="1240"/>
      <c r="C187" s="1240"/>
      <c r="D187" s="1205" t="s">
        <v>118</v>
      </c>
      <c r="E187" s="1206"/>
      <c r="F187" s="1206"/>
      <c r="G187" s="1206"/>
      <c r="H187" s="1206"/>
      <c r="I187" s="1206"/>
      <c r="J187" s="1206"/>
      <c r="K187" s="1206"/>
      <c r="L187" s="1206"/>
      <c r="M187" s="1206"/>
      <c r="N187" s="1206"/>
      <c r="O187" s="1206"/>
      <c r="P187" s="1206"/>
      <c r="Q187" s="1206"/>
      <c r="R187" s="1206"/>
      <c r="S187" s="1206"/>
      <c r="T187" s="1206"/>
      <c r="U187" s="1206"/>
      <c r="V187" s="1206"/>
      <c r="W187" s="1206"/>
      <c r="X187" s="1206"/>
      <c r="Y187" s="1206"/>
      <c r="Z187" s="1206"/>
      <c r="AA187" s="1206"/>
      <c r="AB187" s="1206"/>
      <c r="AC187" s="1206"/>
      <c r="AD187" s="1206"/>
      <c r="AE187" s="1206"/>
      <c r="AF187" s="1206"/>
      <c r="AG187" s="1206"/>
      <c r="AH187" s="1206"/>
      <c r="AI187" s="1206"/>
      <c r="AJ187" s="1206"/>
      <c r="AK187" s="1206"/>
      <c r="AL187" s="1206"/>
      <c r="AM187" s="1206"/>
      <c r="AN187" s="1206"/>
      <c r="AO187" s="1206"/>
      <c r="AP187" s="1206"/>
      <c r="AQ187" s="1206"/>
      <c r="AR187" s="1206"/>
      <c r="AS187" s="1206"/>
      <c r="AT187" s="1206"/>
      <c r="AU187" s="1206"/>
      <c r="AV187" s="1206"/>
      <c r="AW187" s="1206"/>
      <c r="AX187" s="1206"/>
      <c r="AY187" s="1206"/>
      <c r="AZ187" s="1206"/>
      <c r="BA187" s="1206"/>
      <c r="BB187" s="1206"/>
      <c r="BC187" s="1206"/>
      <c r="BD187" s="1206"/>
      <c r="BE187" s="1206"/>
      <c r="BF187" s="237"/>
      <c r="BG187" s="296"/>
      <c r="BH187" s="290"/>
      <c r="BI187" s="290"/>
      <c r="BJ187" s="297"/>
      <c r="BK187" s="290"/>
      <c r="BL187" s="290"/>
      <c r="BM187" s="290"/>
      <c r="BN187" s="290"/>
      <c r="BO187" s="290"/>
      <c r="BP187" s="290"/>
    </row>
    <row r="188" spans="1:68" ht="5.25" customHeight="1">
      <c r="A188" s="226"/>
      <c r="B188" s="227"/>
      <c r="C188" s="227"/>
      <c r="D188" s="227"/>
      <c r="E188" s="227"/>
      <c r="F188" s="227"/>
      <c r="G188" s="227"/>
      <c r="H188" s="227"/>
      <c r="I188" s="227"/>
      <c r="BF188" s="237"/>
      <c r="BG188" s="296"/>
      <c r="BH188" s="290"/>
      <c r="BI188" s="290"/>
      <c r="BJ188" s="297"/>
      <c r="BK188" s="290"/>
      <c r="BL188" s="290"/>
      <c r="BM188" s="290"/>
      <c r="BN188" s="290"/>
      <c r="BO188" s="290"/>
      <c r="BP188" s="290"/>
    </row>
    <row r="189" spans="1:68" ht="12.75" customHeight="1">
      <c r="A189" s="1075" t="s">
        <v>240</v>
      </c>
      <c r="B189" s="1076"/>
      <c r="C189" s="816" t="s">
        <v>515</v>
      </c>
      <c r="D189" s="817"/>
      <c r="E189" s="817"/>
      <c r="F189" s="817"/>
      <c r="G189" s="817"/>
      <c r="H189" s="817"/>
      <c r="I189" s="817"/>
      <c r="J189" s="817"/>
      <c r="K189" s="817"/>
      <c r="L189" s="817"/>
      <c r="M189" s="817"/>
      <c r="N189" s="817"/>
      <c r="O189" s="817"/>
      <c r="P189" s="817"/>
      <c r="Q189" s="817"/>
      <c r="R189" s="817"/>
      <c r="S189" s="817"/>
      <c r="T189" s="817"/>
      <c r="U189" s="817"/>
      <c r="V189" s="817"/>
      <c r="W189" s="817"/>
      <c r="X189" s="817"/>
      <c r="Y189" s="817"/>
      <c r="Z189" s="817"/>
      <c r="AA189" s="817"/>
      <c r="AB189" s="817"/>
      <c r="AC189" s="818"/>
      <c r="AD189" s="833" t="s">
        <v>343</v>
      </c>
      <c r="AE189" s="834"/>
      <c r="AF189" s="834"/>
      <c r="AG189" s="834"/>
      <c r="AH189" s="834"/>
      <c r="AI189" s="834"/>
      <c r="AJ189" s="834"/>
      <c r="AK189" s="834"/>
      <c r="AL189" s="834"/>
      <c r="AM189" s="834"/>
      <c r="AN189" s="834"/>
      <c r="AO189" s="834"/>
      <c r="AP189" s="834"/>
      <c r="AQ189" s="834"/>
      <c r="AR189" s="834"/>
      <c r="AS189" s="834"/>
      <c r="AT189" s="834"/>
      <c r="AU189" s="834"/>
      <c r="AV189" s="834"/>
      <c r="AW189" s="834"/>
      <c r="AX189" s="834"/>
      <c r="AY189" s="834"/>
      <c r="AZ189" s="834"/>
      <c r="BA189" s="834"/>
      <c r="BB189" s="834"/>
      <c r="BC189" s="834"/>
      <c r="BD189" s="834"/>
      <c r="BE189" s="835"/>
      <c r="BF189" s="237"/>
      <c r="BG189" s="296"/>
      <c r="BH189" s="290"/>
      <c r="BI189" s="290"/>
      <c r="BJ189" s="297"/>
      <c r="BK189" s="290"/>
      <c r="BL189" s="290"/>
      <c r="BM189" s="290"/>
      <c r="BN189" s="290"/>
      <c r="BO189" s="290"/>
      <c r="BP189" s="290"/>
    </row>
    <row r="190" spans="1:68" ht="12.75" customHeight="1">
      <c r="A190" s="1077"/>
      <c r="B190" s="1078"/>
      <c r="C190" s="819"/>
      <c r="D190" s="820"/>
      <c r="E190" s="820"/>
      <c r="F190" s="820"/>
      <c r="G190" s="820"/>
      <c r="H190" s="820"/>
      <c r="I190" s="820"/>
      <c r="J190" s="820"/>
      <c r="K190" s="820"/>
      <c r="L190" s="820"/>
      <c r="M190" s="820"/>
      <c r="N190" s="820"/>
      <c r="O190" s="820"/>
      <c r="P190" s="820"/>
      <c r="Q190" s="820"/>
      <c r="R190" s="820"/>
      <c r="S190" s="820"/>
      <c r="T190" s="820"/>
      <c r="U190" s="820"/>
      <c r="V190" s="820"/>
      <c r="W190" s="820"/>
      <c r="X190" s="820"/>
      <c r="Y190" s="820"/>
      <c r="Z190" s="820"/>
      <c r="AA190" s="820"/>
      <c r="AB190" s="820"/>
      <c r="AC190" s="821"/>
      <c r="AD190" s="836" t="s">
        <v>87</v>
      </c>
      <c r="AE190" s="837"/>
      <c r="AF190" s="837"/>
      <c r="AG190" s="837"/>
      <c r="AH190" s="837"/>
      <c r="AI190" s="837"/>
      <c r="AJ190" s="837"/>
      <c r="AK190" s="837"/>
      <c r="AL190" s="837"/>
      <c r="AM190" s="837"/>
      <c r="AN190" s="837"/>
      <c r="AO190" s="837"/>
      <c r="AP190" s="837"/>
      <c r="AQ190" s="837"/>
      <c r="AR190" s="837"/>
      <c r="AS190" s="837"/>
      <c r="AT190" s="837"/>
      <c r="AU190" s="837"/>
      <c r="AV190" s="837"/>
      <c r="AW190" s="837"/>
      <c r="AX190" s="837"/>
      <c r="AY190" s="837"/>
      <c r="AZ190" s="837"/>
      <c r="BA190" s="837"/>
      <c r="BB190" s="837"/>
      <c r="BC190" s="837"/>
      <c r="BD190" s="837"/>
      <c r="BE190" s="838"/>
      <c r="BF190" s="237"/>
      <c r="BG190" s="296"/>
      <c r="BH190" s="290"/>
      <c r="BI190" s="290"/>
      <c r="BJ190" s="297"/>
      <c r="BK190" s="290"/>
      <c r="BL190" s="290"/>
      <c r="BM190" s="290"/>
      <c r="BN190" s="290"/>
      <c r="BO190" s="290"/>
      <c r="BP190" s="290"/>
    </row>
    <row r="191" spans="1:68" ht="12.75" customHeight="1">
      <c r="A191" s="1077"/>
      <c r="B191" s="1078"/>
      <c r="C191" s="819"/>
      <c r="D191" s="820"/>
      <c r="E191" s="820"/>
      <c r="F191" s="820"/>
      <c r="G191" s="820"/>
      <c r="H191" s="820"/>
      <c r="I191" s="820"/>
      <c r="J191" s="820"/>
      <c r="K191" s="820"/>
      <c r="L191" s="820"/>
      <c r="M191" s="820"/>
      <c r="N191" s="820"/>
      <c r="O191" s="820"/>
      <c r="P191" s="820"/>
      <c r="Q191" s="820"/>
      <c r="R191" s="820"/>
      <c r="S191" s="820"/>
      <c r="T191" s="820"/>
      <c r="U191" s="820"/>
      <c r="V191" s="820"/>
      <c r="W191" s="820"/>
      <c r="X191" s="820"/>
      <c r="Y191" s="820"/>
      <c r="Z191" s="820"/>
      <c r="AA191" s="820"/>
      <c r="AB191" s="820"/>
      <c r="AC191" s="821"/>
      <c r="AD191" s="839">
        <v>0</v>
      </c>
      <c r="AE191" s="840"/>
      <c r="AF191" s="840"/>
      <c r="AG191" s="840"/>
      <c r="AH191" s="840"/>
      <c r="AI191" s="841"/>
      <c r="AJ191" s="1060" t="s">
        <v>88</v>
      </c>
      <c r="AK191" s="933"/>
      <c r="AL191" s="933"/>
      <c r="AM191" s="933"/>
      <c r="AN191" s="933"/>
      <c r="AO191" s="933"/>
      <c r="AP191" s="934"/>
      <c r="AQ191" s="1060" t="s">
        <v>89</v>
      </c>
      <c r="AR191" s="933"/>
      <c r="AS191" s="933"/>
      <c r="AT191" s="933"/>
      <c r="AU191" s="933"/>
      <c r="AV191" s="933"/>
      <c r="AW191" s="934"/>
      <c r="AX191" s="1111" t="s">
        <v>90</v>
      </c>
      <c r="AY191" s="1112"/>
      <c r="AZ191" s="1112"/>
      <c r="BA191" s="1112"/>
      <c r="BB191" s="1112"/>
      <c r="BC191" s="1112"/>
      <c r="BD191" s="1112"/>
      <c r="BE191" s="1113"/>
      <c r="BF191" s="237"/>
      <c r="BG191" s="296"/>
      <c r="BH191" s="290"/>
      <c r="BI191" s="290"/>
      <c r="BJ191" s="297"/>
      <c r="BK191" s="290"/>
      <c r="BL191" s="290"/>
      <c r="BM191" s="290"/>
      <c r="BN191" s="290"/>
      <c r="BO191" s="290"/>
      <c r="BP191" s="290"/>
    </row>
    <row r="192" spans="1:68" ht="12.75" customHeight="1">
      <c r="A192" s="1077"/>
      <c r="B192" s="1078"/>
      <c r="C192" s="819"/>
      <c r="D192" s="820"/>
      <c r="E192" s="820"/>
      <c r="F192" s="820"/>
      <c r="G192" s="820"/>
      <c r="H192" s="820"/>
      <c r="I192" s="820"/>
      <c r="J192" s="820"/>
      <c r="K192" s="820"/>
      <c r="L192" s="820"/>
      <c r="M192" s="820"/>
      <c r="N192" s="820"/>
      <c r="O192" s="820"/>
      <c r="P192" s="820"/>
      <c r="Q192" s="820"/>
      <c r="R192" s="820"/>
      <c r="S192" s="820"/>
      <c r="T192" s="820"/>
      <c r="U192" s="820"/>
      <c r="V192" s="820"/>
      <c r="W192" s="820"/>
      <c r="X192" s="820"/>
      <c r="Y192" s="820"/>
      <c r="Z192" s="820"/>
      <c r="AA192" s="820"/>
      <c r="AB192" s="820"/>
      <c r="AC192" s="821"/>
      <c r="AD192" s="986" t="s">
        <v>79</v>
      </c>
      <c r="AE192" s="868"/>
      <c r="AF192" s="868"/>
      <c r="AG192" s="868"/>
      <c r="AH192" s="868"/>
      <c r="AI192" s="869"/>
      <c r="AJ192" s="987" t="s">
        <v>80</v>
      </c>
      <c r="AK192" s="870"/>
      <c r="AL192" s="870"/>
      <c r="AM192" s="870"/>
      <c r="AN192" s="870"/>
      <c r="AO192" s="870"/>
      <c r="AP192" s="871"/>
      <c r="AQ192" s="987" t="s">
        <v>81</v>
      </c>
      <c r="AR192" s="870"/>
      <c r="AS192" s="870"/>
      <c r="AT192" s="870"/>
      <c r="AU192" s="870"/>
      <c r="AV192" s="870"/>
      <c r="AW192" s="870"/>
      <c r="AX192" s="986" t="s">
        <v>82</v>
      </c>
      <c r="AY192" s="868"/>
      <c r="AZ192" s="868"/>
      <c r="BA192" s="868"/>
      <c r="BB192" s="868"/>
      <c r="BC192" s="868"/>
      <c r="BD192" s="868"/>
      <c r="BE192" s="869"/>
      <c r="BF192" s="237"/>
      <c r="BG192" s="296"/>
      <c r="BH192" s="290"/>
      <c r="BI192" s="290"/>
      <c r="BJ192" s="297"/>
      <c r="BK192" s="290"/>
      <c r="BL192" s="290"/>
      <c r="BM192" s="290"/>
      <c r="BN192" s="290"/>
      <c r="BO192" s="290"/>
      <c r="BP192" s="290"/>
    </row>
    <row r="193" spans="1:62" ht="12.75" customHeight="1">
      <c r="A193" s="1077"/>
      <c r="B193" s="1078"/>
      <c r="C193" s="819"/>
      <c r="D193" s="820"/>
      <c r="E193" s="820"/>
      <c r="F193" s="820"/>
      <c r="G193" s="820"/>
      <c r="H193" s="820"/>
      <c r="I193" s="820"/>
      <c r="J193" s="820"/>
      <c r="K193" s="820"/>
      <c r="L193" s="820"/>
      <c r="M193" s="820"/>
      <c r="N193" s="820"/>
      <c r="O193" s="820"/>
      <c r="P193" s="820"/>
      <c r="Q193" s="820"/>
      <c r="R193" s="820"/>
      <c r="S193" s="820"/>
      <c r="T193" s="820"/>
      <c r="U193" s="820"/>
      <c r="V193" s="820"/>
      <c r="W193" s="820"/>
      <c r="X193" s="820"/>
      <c r="Y193" s="820"/>
      <c r="Z193" s="820"/>
      <c r="AA193" s="820"/>
      <c r="AB193" s="820"/>
      <c r="AC193" s="821"/>
      <c r="AD193" s="987"/>
      <c r="AE193" s="870"/>
      <c r="AF193" s="870"/>
      <c r="AG193" s="870"/>
      <c r="AH193" s="870"/>
      <c r="AI193" s="871"/>
      <c r="AJ193" s="987"/>
      <c r="AK193" s="870"/>
      <c r="AL193" s="870"/>
      <c r="AM193" s="870"/>
      <c r="AN193" s="870"/>
      <c r="AO193" s="870"/>
      <c r="AP193" s="871"/>
      <c r="AQ193" s="987"/>
      <c r="AR193" s="870"/>
      <c r="AS193" s="870"/>
      <c r="AT193" s="870"/>
      <c r="AU193" s="870"/>
      <c r="AV193" s="870"/>
      <c r="AW193" s="870"/>
      <c r="AX193" s="987"/>
      <c r="AY193" s="870"/>
      <c r="AZ193" s="870"/>
      <c r="BA193" s="870"/>
      <c r="BB193" s="870"/>
      <c r="BC193" s="870"/>
      <c r="BD193" s="870"/>
      <c r="BE193" s="871"/>
      <c r="BF193" s="237"/>
      <c r="BG193" s="2"/>
      <c r="BH193" s="2"/>
      <c r="BI193" s="2"/>
      <c r="BJ193" s="2"/>
    </row>
    <row r="194" spans="1:62" ht="12.75" customHeight="1">
      <c r="A194" s="1079"/>
      <c r="B194" s="1080"/>
      <c r="C194" s="822"/>
      <c r="D194" s="823"/>
      <c r="E194" s="823"/>
      <c r="F194" s="823"/>
      <c r="G194" s="823"/>
      <c r="H194" s="823"/>
      <c r="I194" s="823"/>
      <c r="J194" s="823"/>
      <c r="K194" s="823"/>
      <c r="L194" s="823"/>
      <c r="M194" s="823"/>
      <c r="N194" s="823"/>
      <c r="O194" s="823"/>
      <c r="P194" s="823"/>
      <c r="Q194" s="823"/>
      <c r="R194" s="823"/>
      <c r="S194" s="823"/>
      <c r="T194" s="823"/>
      <c r="U194" s="823"/>
      <c r="V194" s="823"/>
      <c r="W194" s="823"/>
      <c r="X194" s="823"/>
      <c r="Y194" s="823"/>
      <c r="Z194" s="823"/>
      <c r="AA194" s="823"/>
      <c r="AB194" s="823"/>
      <c r="AC194" s="824"/>
      <c r="AD194" s="987"/>
      <c r="AE194" s="870"/>
      <c r="AF194" s="870"/>
      <c r="AG194" s="870"/>
      <c r="AH194" s="870"/>
      <c r="AI194" s="871"/>
      <c r="AJ194" s="987"/>
      <c r="AK194" s="870"/>
      <c r="AL194" s="870"/>
      <c r="AM194" s="870"/>
      <c r="AN194" s="870"/>
      <c r="AO194" s="870"/>
      <c r="AP194" s="871"/>
      <c r="AQ194" s="987"/>
      <c r="AR194" s="870"/>
      <c r="AS194" s="870"/>
      <c r="AT194" s="870"/>
      <c r="AU194" s="870"/>
      <c r="AV194" s="870"/>
      <c r="AW194" s="870"/>
      <c r="AX194" s="994"/>
      <c r="AY194" s="872"/>
      <c r="AZ194" s="872"/>
      <c r="BA194" s="872"/>
      <c r="BB194" s="872"/>
      <c r="BC194" s="872"/>
      <c r="BD194" s="872"/>
      <c r="BE194" s="873"/>
      <c r="BF194" s="237"/>
      <c r="BG194" s="2"/>
      <c r="BH194" s="2"/>
      <c r="BI194" s="2"/>
      <c r="BJ194" s="2"/>
    </row>
    <row r="195" spans="1:62" ht="12.75" customHeight="1">
      <c r="A195" s="1053" t="s">
        <v>344</v>
      </c>
      <c r="B195" s="1054"/>
      <c r="C195" s="1043" t="s">
        <v>548</v>
      </c>
      <c r="D195" s="1044"/>
      <c r="E195" s="1044"/>
      <c r="F195" s="1044"/>
      <c r="G195" s="1044"/>
      <c r="H195" s="1044"/>
      <c r="I195" s="1044"/>
      <c r="J195" s="1044"/>
      <c r="K195" s="1044"/>
      <c r="L195" s="1044"/>
      <c r="M195" s="1044"/>
      <c r="N195" s="1044"/>
      <c r="O195" s="1044"/>
      <c r="P195" s="1044"/>
      <c r="Q195" s="1044"/>
      <c r="R195" s="1044"/>
      <c r="S195" s="1044"/>
      <c r="T195" s="1044"/>
      <c r="U195" s="1044"/>
      <c r="V195" s="1044"/>
      <c r="W195" s="1044"/>
      <c r="X195" s="1044"/>
      <c r="Y195" s="1044"/>
      <c r="Z195" s="1044"/>
      <c r="AA195" s="1044"/>
      <c r="AB195" s="1044"/>
      <c r="AC195" s="1045"/>
      <c r="AD195" s="1266" t="str">
        <f>IF(AND(FIO&lt;&gt;"",AJ195="",AQ195="",AX195=""),0,"")</f>
        <v/>
      </c>
      <c r="AE195" s="1267"/>
      <c r="AF195" s="1267"/>
      <c r="AG195" s="1267"/>
      <c r="AH195" s="1267"/>
      <c r="AI195" s="1268"/>
      <c r="AJ195" s="1253"/>
      <c r="AK195" s="1254"/>
      <c r="AL195" s="1254"/>
      <c r="AM195" s="1254"/>
      <c r="AN195" s="1254"/>
      <c r="AO195" s="1254"/>
      <c r="AP195" s="1255"/>
      <c r="AQ195" s="1253"/>
      <c r="AR195" s="1254"/>
      <c r="AS195" s="1254"/>
      <c r="AT195" s="1254"/>
      <c r="AU195" s="1254"/>
      <c r="AV195" s="1254"/>
      <c r="AW195" s="1255"/>
      <c r="AX195" s="1253"/>
      <c r="AY195" s="1254"/>
      <c r="AZ195" s="1254"/>
      <c r="BA195" s="1254"/>
      <c r="BB195" s="1254"/>
      <c r="BC195" s="1254"/>
      <c r="BD195" s="1254"/>
      <c r="BE195" s="1255"/>
      <c r="BF195" s="237"/>
      <c r="BG195" s="1262">
        <f>MAX(AD195:BE198)</f>
        <v>0</v>
      </c>
      <c r="BH195" s="1263">
        <v>60</v>
      </c>
      <c r="BI195" s="1263"/>
      <c r="BJ195" s="2"/>
    </row>
    <row r="196" spans="1:62" ht="12.75" customHeight="1">
      <c r="A196" s="1055"/>
      <c r="B196" s="1056"/>
      <c r="C196" s="1046"/>
      <c r="D196" s="1047"/>
      <c r="E196" s="1047"/>
      <c r="F196" s="1047"/>
      <c r="G196" s="1047"/>
      <c r="H196" s="1047"/>
      <c r="I196" s="1047"/>
      <c r="J196" s="1047"/>
      <c r="K196" s="1047"/>
      <c r="L196" s="1047"/>
      <c r="M196" s="1047"/>
      <c r="N196" s="1047"/>
      <c r="O196" s="1047"/>
      <c r="P196" s="1047"/>
      <c r="Q196" s="1047"/>
      <c r="R196" s="1047"/>
      <c r="S196" s="1047"/>
      <c r="T196" s="1047"/>
      <c r="U196" s="1047"/>
      <c r="V196" s="1047"/>
      <c r="W196" s="1047"/>
      <c r="X196" s="1047"/>
      <c r="Y196" s="1047"/>
      <c r="Z196" s="1047"/>
      <c r="AA196" s="1047"/>
      <c r="AB196" s="1047"/>
      <c r="AC196" s="1048"/>
      <c r="AD196" s="1269"/>
      <c r="AE196" s="1270"/>
      <c r="AF196" s="1270"/>
      <c r="AG196" s="1270"/>
      <c r="AH196" s="1270"/>
      <c r="AI196" s="1271"/>
      <c r="AJ196" s="1256"/>
      <c r="AK196" s="1257"/>
      <c r="AL196" s="1257"/>
      <c r="AM196" s="1257"/>
      <c r="AN196" s="1257"/>
      <c r="AO196" s="1257"/>
      <c r="AP196" s="1258"/>
      <c r="AQ196" s="1256"/>
      <c r="AR196" s="1257"/>
      <c r="AS196" s="1257"/>
      <c r="AT196" s="1257"/>
      <c r="AU196" s="1257"/>
      <c r="AV196" s="1257"/>
      <c r="AW196" s="1258"/>
      <c r="AX196" s="1256"/>
      <c r="AY196" s="1257"/>
      <c r="AZ196" s="1257"/>
      <c r="BA196" s="1257"/>
      <c r="BB196" s="1257"/>
      <c r="BC196" s="1257"/>
      <c r="BD196" s="1257"/>
      <c r="BE196" s="1258"/>
      <c r="BF196" s="237"/>
      <c r="BG196" s="1262"/>
      <c r="BH196" s="1264"/>
      <c r="BI196" s="1264"/>
    </row>
    <row r="197" spans="1:62" ht="12.75" customHeight="1">
      <c r="A197" s="1055"/>
      <c r="B197" s="1056"/>
      <c r="C197" s="1046"/>
      <c r="D197" s="1047"/>
      <c r="E197" s="1047"/>
      <c r="F197" s="1047"/>
      <c r="G197" s="1047"/>
      <c r="H197" s="1047"/>
      <c r="I197" s="1047"/>
      <c r="J197" s="1047"/>
      <c r="K197" s="1047"/>
      <c r="L197" s="1047"/>
      <c r="M197" s="1047"/>
      <c r="N197" s="1047"/>
      <c r="O197" s="1047"/>
      <c r="P197" s="1047"/>
      <c r="Q197" s="1047"/>
      <c r="R197" s="1047"/>
      <c r="S197" s="1047"/>
      <c r="T197" s="1047"/>
      <c r="U197" s="1047"/>
      <c r="V197" s="1047"/>
      <c r="W197" s="1047"/>
      <c r="X197" s="1047"/>
      <c r="Y197" s="1047"/>
      <c r="Z197" s="1047"/>
      <c r="AA197" s="1047"/>
      <c r="AB197" s="1047"/>
      <c r="AC197" s="1048"/>
      <c r="AD197" s="1269"/>
      <c r="AE197" s="1270"/>
      <c r="AF197" s="1270"/>
      <c r="AG197" s="1270"/>
      <c r="AH197" s="1270"/>
      <c r="AI197" s="1271"/>
      <c r="AJ197" s="1256"/>
      <c r="AK197" s="1257"/>
      <c r="AL197" s="1257"/>
      <c r="AM197" s="1257"/>
      <c r="AN197" s="1257"/>
      <c r="AO197" s="1257"/>
      <c r="AP197" s="1258"/>
      <c r="AQ197" s="1256"/>
      <c r="AR197" s="1257"/>
      <c r="AS197" s="1257"/>
      <c r="AT197" s="1257"/>
      <c r="AU197" s="1257"/>
      <c r="AV197" s="1257"/>
      <c r="AW197" s="1258"/>
      <c r="AX197" s="1256"/>
      <c r="AY197" s="1257"/>
      <c r="AZ197" s="1257"/>
      <c r="BA197" s="1257"/>
      <c r="BB197" s="1257"/>
      <c r="BC197" s="1257"/>
      <c r="BD197" s="1257"/>
      <c r="BE197" s="1258"/>
      <c r="BF197" s="237"/>
      <c r="BG197" s="1262"/>
      <c r="BH197" s="1264"/>
      <c r="BI197" s="1264"/>
    </row>
    <row r="198" spans="1:62">
      <c r="A198" s="1057"/>
      <c r="B198" s="1058"/>
      <c r="C198" s="1049"/>
      <c r="D198" s="1050"/>
      <c r="E198" s="1050"/>
      <c r="F198" s="1050"/>
      <c r="G198" s="1050"/>
      <c r="H198" s="1050"/>
      <c r="I198" s="1050"/>
      <c r="J198" s="1050"/>
      <c r="K198" s="1050"/>
      <c r="L198" s="1050"/>
      <c r="M198" s="1050"/>
      <c r="N198" s="1050"/>
      <c r="O198" s="1050"/>
      <c r="P198" s="1050"/>
      <c r="Q198" s="1050"/>
      <c r="R198" s="1050"/>
      <c r="S198" s="1050"/>
      <c r="T198" s="1050"/>
      <c r="U198" s="1050"/>
      <c r="V198" s="1050"/>
      <c r="W198" s="1050"/>
      <c r="X198" s="1050"/>
      <c r="Y198" s="1050"/>
      <c r="Z198" s="1050"/>
      <c r="AA198" s="1050"/>
      <c r="AB198" s="1050"/>
      <c r="AC198" s="1051"/>
      <c r="AD198" s="1272"/>
      <c r="AE198" s="1273"/>
      <c r="AF198" s="1273"/>
      <c r="AG198" s="1273"/>
      <c r="AH198" s="1273"/>
      <c r="AI198" s="1274"/>
      <c r="AJ198" s="1259"/>
      <c r="AK198" s="1260"/>
      <c r="AL198" s="1260"/>
      <c r="AM198" s="1260"/>
      <c r="AN198" s="1260"/>
      <c r="AO198" s="1260"/>
      <c r="AP198" s="1261"/>
      <c r="AQ198" s="1259"/>
      <c r="AR198" s="1260"/>
      <c r="AS198" s="1260"/>
      <c r="AT198" s="1260"/>
      <c r="AU198" s="1260"/>
      <c r="AV198" s="1260"/>
      <c r="AW198" s="1261"/>
      <c r="AX198" s="1259"/>
      <c r="AY198" s="1260"/>
      <c r="AZ198" s="1260"/>
      <c r="BA198" s="1260"/>
      <c r="BB198" s="1260"/>
      <c r="BC198" s="1260"/>
      <c r="BD198" s="1260"/>
      <c r="BE198" s="1261"/>
      <c r="BF198" s="237"/>
      <c r="BG198" s="1262"/>
      <c r="BH198" s="1264"/>
      <c r="BI198" s="1264"/>
    </row>
    <row r="199" spans="1:62" ht="12.75" customHeight="1">
      <c r="A199" s="1053" t="s">
        <v>345</v>
      </c>
      <c r="B199" s="1054"/>
      <c r="C199" s="1043" t="s">
        <v>549</v>
      </c>
      <c r="D199" s="1044"/>
      <c r="E199" s="1044"/>
      <c r="F199" s="1044"/>
      <c r="G199" s="1044"/>
      <c r="H199" s="1044"/>
      <c r="I199" s="1044"/>
      <c r="J199" s="1044"/>
      <c r="K199" s="1044"/>
      <c r="L199" s="1044"/>
      <c r="M199" s="1044"/>
      <c r="N199" s="1044"/>
      <c r="O199" s="1044"/>
      <c r="P199" s="1044"/>
      <c r="Q199" s="1044"/>
      <c r="R199" s="1044"/>
      <c r="S199" s="1044"/>
      <c r="T199" s="1044"/>
      <c r="U199" s="1044"/>
      <c r="V199" s="1044"/>
      <c r="W199" s="1044"/>
      <c r="X199" s="1044"/>
      <c r="Y199" s="1044"/>
      <c r="Z199" s="1044"/>
      <c r="AA199" s="1044"/>
      <c r="AB199" s="1044"/>
      <c r="AC199" s="1045"/>
      <c r="AD199" s="1266" t="str">
        <f>IF(AND(FIO&lt;&gt;"",AJ199="",AQ199="",AX199=""),0,"")</f>
        <v/>
      </c>
      <c r="AE199" s="1267"/>
      <c r="AF199" s="1267"/>
      <c r="AG199" s="1267"/>
      <c r="AH199" s="1267"/>
      <c r="AI199" s="1268"/>
      <c r="AJ199" s="1253"/>
      <c r="AK199" s="1254"/>
      <c r="AL199" s="1254"/>
      <c r="AM199" s="1254"/>
      <c r="AN199" s="1254"/>
      <c r="AO199" s="1254"/>
      <c r="AP199" s="1255"/>
      <c r="AQ199" s="1253"/>
      <c r="AR199" s="1254"/>
      <c r="AS199" s="1254"/>
      <c r="AT199" s="1254"/>
      <c r="AU199" s="1254"/>
      <c r="AV199" s="1254"/>
      <c r="AW199" s="1255"/>
      <c r="AX199" s="1253"/>
      <c r="AY199" s="1254"/>
      <c r="AZ199" s="1254"/>
      <c r="BA199" s="1254"/>
      <c r="BB199" s="1254"/>
      <c r="BC199" s="1254"/>
      <c r="BD199" s="1254"/>
      <c r="BE199" s="1255"/>
      <c r="BF199" s="237"/>
      <c r="BG199" s="1262">
        <f>MAX(AD199:BE202)</f>
        <v>0</v>
      </c>
      <c r="BH199" s="1263">
        <v>60</v>
      </c>
      <c r="BI199" s="1263"/>
    </row>
    <row r="200" spans="1:62" ht="12.75" customHeight="1">
      <c r="A200" s="1055"/>
      <c r="B200" s="1056"/>
      <c r="C200" s="1046"/>
      <c r="D200" s="1047"/>
      <c r="E200" s="1047"/>
      <c r="F200" s="1047"/>
      <c r="G200" s="1047"/>
      <c r="H200" s="1047"/>
      <c r="I200" s="1047"/>
      <c r="J200" s="1047"/>
      <c r="K200" s="1047"/>
      <c r="L200" s="1047"/>
      <c r="M200" s="1047"/>
      <c r="N200" s="1047"/>
      <c r="O200" s="1047"/>
      <c r="P200" s="1047"/>
      <c r="Q200" s="1047"/>
      <c r="R200" s="1047"/>
      <c r="S200" s="1047"/>
      <c r="T200" s="1047"/>
      <c r="U200" s="1047"/>
      <c r="V200" s="1047"/>
      <c r="W200" s="1047"/>
      <c r="X200" s="1047"/>
      <c r="Y200" s="1047"/>
      <c r="Z200" s="1047"/>
      <c r="AA200" s="1047"/>
      <c r="AB200" s="1047"/>
      <c r="AC200" s="1048"/>
      <c r="AD200" s="1269"/>
      <c r="AE200" s="1270"/>
      <c r="AF200" s="1270"/>
      <c r="AG200" s="1270"/>
      <c r="AH200" s="1270"/>
      <c r="AI200" s="1271"/>
      <c r="AJ200" s="1256"/>
      <c r="AK200" s="1257"/>
      <c r="AL200" s="1257"/>
      <c r="AM200" s="1257"/>
      <c r="AN200" s="1257"/>
      <c r="AO200" s="1257"/>
      <c r="AP200" s="1258"/>
      <c r="AQ200" s="1256"/>
      <c r="AR200" s="1257"/>
      <c r="AS200" s="1257"/>
      <c r="AT200" s="1257"/>
      <c r="AU200" s="1257"/>
      <c r="AV200" s="1257"/>
      <c r="AW200" s="1258"/>
      <c r="AX200" s="1256"/>
      <c r="AY200" s="1257"/>
      <c r="AZ200" s="1257"/>
      <c r="BA200" s="1257"/>
      <c r="BB200" s="1257"/>
      <c r="BC200" s="1257"/>
      <c r="BD200" s="1257"/>
      <c r="BE200" s="1258"/>
      <c r="BF200" s="237"/>
      <c r="BG200" s="1262"/>
      <c r="BH200" s="1264"/>
      <c r="BI200" s="1264"/>
    </row>
    <row r="201" spans="1:62" ht="12.75" customHeight="1">
      <c r="A201" s="1055"/>
      <c r="B201" s="1056"/>
      <c r="C201" s="1046"/>
      <c r="D201" s="1047"/>
      <c r="E201" s="1047"/>
      <c r="F201" s="1047"/>
      <c r="G201" s="1047"/>
      <c r="H201" s="1047"/>
      <c r="I201" s="1047"/>
      <c r="J201" s="1047"/>
      <c r="K201" s="1047"/>
      <c r="L201" s="1047"/>
      <c r="M201" s="1047"/>
      <c r="N201" s="1047"/>
      <c r="O201" s="1047"/>
      <c r="P201" s="1047"/>
      <c r="Q201" s="1047"/>
      <c r="R201" s="1047"/>
      <c r="S201" s="1047"/>
      <c r="T201" s="1047"/>
      <c r="U201" s="1047"/>
      <c r="V201" s="1047"/>
      <c r="W201" s="1047"/>
      <c r="X201" s="1047"/>
      <c r="Y201" s="1047"/>
      <c r="Z201" s="1047"/>
      <c r="AA201" s="1047"/>
      <c r="AB201" s="1047"/>
      <c r="AC201" s="1048"/>
      <c r="AD201" s="1269"/>
      <c r="AE201" s="1270"/>
      <c r="AF201" s="1270"/>
      <c r="AG201" s="1270"/>
      <c r="AH201" s="1270"/>
      <c r="AI201" s="1271"/>
      <c r="AJ201" s="1256"/>
      <c r="AK201" s="1257"/>
      <c r="AL201" s="1257"/>
      <c r="AM201" s="1257"/>
      <c r="AN201" s="1257"/>
      <c r="AO201" s="1257"/>
      <c r="AP201" s="1258"/>
      <c r="AQ201" s="1256"/>
      <c r="AR201" s="1257"/>
      <c r="AS201" s="1257"/>
      <c r="AT201" s="1257"/>
      <c r="AU201" s="1257"/>
      <c r="AV201" s="1257"/>
      <c r="AW201" s="1258"/>
      <c r="AX201" s="1256"/>
      <c r="AY201" s="1257"/>
      <c r="AZ201" s="1257"/>
      <c r="BA201" s="1257"/>
      <c r="BB201" s="1257"/>
      <c r="BC201" s="1257"/>
      <c r="BD201" s="1257"/>
      <c r="BE201" s="1258"/>
      <c r="BF201" s="237"/>
      <c r="BG201" s="1262"/>
      <c r="BH201" s="1264"/>
      <c r="BI201" s="1264"/>
    </row>
    <row r="202" spans="1:62">
      <c r="A202" s="1057"/>
      <c r="B202" s="1058"/>
      <c r="C202" s="1049"/>
      <c r="D202" s="1050"/>
      <c r="E202" s="1050"/>
      <c r="F202" s="1050"/>
      <c r="G202" s="1050"/>
      <c r="H202" s="1050"/>
      <c r="I202" s="1050"/>
      <c r="J202" s="1050"/>
      <c r="K202" s="1050"/>
      <c r="L202" s="1050"/>
      <c r="M202" s="1050"/>
      <c r="N202" s="1050"/>
      <c r="O202" s="1050"/>
      <c r="P202" s="1050"/>
      <c r="Q202" s="1050"/>
      <c r="R202" s="1050"/>
      <c r="S202" s="1050"/>
      <c r="T202" s="1050"/>
      <c r="U202" s="1050"/>
      <c r="V202" s="1050"/>
      <c r="W202" s="1050"/>
      <c r="X202" s="1050"/>
      <c r="Y202" s="1050"/>
      <c r="Z202" s="1050"/>
      <c r="AA202" s="1050"/>
      <c r="AB202" s="1050"/>
      <c r="AC202" s="1051"/>
      <c r="AD202" s="1272"/>
      <c r="AE202" s="1273"/>
      <c r="AF202" s="1273"/>
      <c r="AG202" s="1273"/>
      <c r="AH202" s="1273"/>
      <c r="AI202" s="1274"/>
      <c r="AJ202" s="1259"/>
      <c r="AK202" s="1260"/>
      <c r="AL202" s="1260"/>
      <c r="AM202" s="1260"/>
      <c r="AN202" s="1260"/>
      <c r="AO202" s="1260"/>
      <c r="AP202" s="1261"/>
      <c r="AQ202" s="1259"/>
      <c r="AR202" s="1260"/>
      <c r="AS202" s="1260"/>
      <c r="AT202" s="1260"/>
      <c r="AU202" s="1260"/>
      <c r="AV202" s="1260"/>
      <c r="AW202" s="1261"/>
      <c r="AX202" s="1259"/>
      <c r="AY202" s="1260"/>
      <c r="AZ202" s="1260"/>
      <c r="BA202" s="1260"/>
      <c r="BB202" s="1260"/>
      <c r="BC202" s="1260"/>
      <c r="BD202" s="1260"/>
      <c r="BE202" s="1261"/>
      <c r="BF202" s="237"/>
      <c r="BG202" s="1262"/>
      <c r="BH202" s="1264"/>
      <c r="BI202" s="1264"/>
    </row>
    <row r="203" spans="1:62" ht="12.75" customHeight="1">
      <c r="A203" s="1053" t="s">
        <v>346</v>
      </c>
      <c r="B203" s="1054"/>
      <c r="C203" s="1043" t="s">
        <v>538</v>
      </c>
      <c r="D203" s="1044"/>
      <c r="E203" s="1044"/>
      <c r="F203" s="1044"/>
      <c r="G203" s="1044"/>
      <c r="H203" s="1044"/>
      <c r="I203" s="1044"/>
      <c r="J203" s="1044"/>
      <c r="K203" s="1044"/>
      <c r="L203" s="1044"/>
      <c r="M203" s="1044"/>
      <c r="N203" s="1044"/>
      <c r="O203" s="1044"/>
      <c r="P203" s="1044"/>
      <c r="Q203" s="1044"/>
      <c r="R203" s="1044"/>
      <c r="S203" s="1044"/>
      <c r="T203" s="1044"/>
      <c r="U203" s="1044"/>
      <c r="V203" s="1044"/>
      <c r="W203" s="1044"/>
      <c r="X203" s="1044"/>
      <c r="Y203" s="1044"/>
      <c r="Z203" s="1044"/>
      <c r="AA203" s="1044"/>
      <c r="AB203" s="1044"/>
      <c r="AC203" s="1045"/>
      <c r="AD203" s="1266" t="str">
        <f>IF(AND(FIO&lt;&gt;"",AJ203="",AQ203="",AX203=""),0,"")</f>
        <v/>
      </c>
      <c r="AE203" s="1267"/>
      <c r="AF203" s="1267"/>
      <c r="AG203" s="1267"/>
      <c r="AH203" s="1267"/>
      <c r="AI203" s="1268"/>
      <c r="AJ203" s="1253"/>
      <c r="AK203" s="1254"/>
      <c r="AL203" s="1254"/>
      <c r="AM203" s="1254"/>
      <c r="AN203" s="1254"/>
      <c r="AO203" s="1254"/>
      <c r="AP203" s="1255"/>
      <c r="AQ203" s="1253"/>
      <c r="AR203" s="1254"/>
      <c r="AS203" s="1254"/>
      <c r="AT203" s="1254"/>
      <c r="AU203" s="1254"/>
      <c r="AV203" s="1254"/>
      <c r="AW203" s="1255"/>
      <c r="AX203" s="1253"/>
      <c r="AY203" s="1254"/>
      <c r="AZ203" s="1254"/>
      <c r="BA203" s="1254"/>
      <c r="BB203" s="1254"/>
      <c r="BC203" s="1254"/>
      <c r="BD203" s="1254"/>
      <c r="BE203" s="1255"/>
      <c r="BF203" s="237"/>
      <c r="BG203" s="1262">
        <f>MAX(AD203:BE206)</f>
        <v>0</v>
      </c>
      <c r="BH203" s="1263">
        <v>60</v>
      </c>
      <c r="BI203" s="1263"/>
    </row>
    <row r="204" spans="1:62" ht="12.75" customHeight="1">
      <c r="A204" s="1055"/>
      <c r="B204" s="1056"/>
      <c r="C204" s="1046"/>
      <c r="D204" s="1047"/>
      <c r="E204" s="1047"/>
      <c r="F204" s="1047"/>
      <c r="G204" s="1047"/>
      <c r="H204" s="1047"/>
      <c r="I204" s="1047"/>
      <c r="J204" s="1047"/>
      <c r="K204" s="1047"/>
      <c r="L204" s="1047"/>
      <c r="M204" s="1047"/>
      <c r="N204" s="1047"/>
      <c r="O204" s="1047"/>
      <c r="P204" s="1047"/>
      <c r="Q204" s="1047"/>
      <c r="R204" s="1047"/>
      <c r="S204" s="1047"/>
      <c r="T204" s="1047"/>
      <c r="U204" s="1047"/>
      <c r="V204" s="1047"/>
      <c r="W204" s="1047"/>
      <c r="X204" s="1047"/>
      <c r="Y204" s="1047"/>
      <c r="Z204" s="1047"/>
      <c r="AA204" s="1047"/>
      <c r="AB204" s="1047"/>
      <c r="AC204" s="1048"/>
      <c r="AD204" s="1269"/>
      <c r="AE204" s="1270"/>
      <c r="AF204" s="1270"/>
      <c r="AG204" s="1270"/>
      <c r="AH204" s="1270"/>
      <c r="AI204" s="1271"/>
      <c r="AJ204" s="1256"/>
      <c r="AK204" s="1257"/>
      <c r="AL204" s="1257"/>
      <c r="AM204" s="1257"/>
      <c r="AN204" s="1257"/>
      <c r="AO204" s="1257"/>
      <c r="AP204" s="1258"/>
      <c r="AQ204" s="1256"/>
      <c r="AR204" s="1257"/>
      <c r="AS204" s="1257"/>
      <c r="AT204" s="1257"/>
      <c r="AU204" s="1257"/>
      <c r="AV204" s="1257"/>
      <c r="AW204" s="1258"/>
      <c r="AX204" s="1256"/>
      <c r="AY204" s="1257"/>
      <c r="AZ204" s="1257"/>
      <c r="BA204" s="1257"/>
      <c r="BB204" s="1257"/>
      <c r="BC204" s="1257"/>
      <c r="BD204" s="1257"/>
      <c r="BE204" s="1258"/>
      <c r="BF204" s="237"/>
      <c r="BG204" s="1262"/>
      <c r="BH204" s="1264"/>
      <c r="BI204" s="1264"/>
    </row>
    <row r="205" spans="1:62" ht="12.75" customHeight="1">
      <c r="A205" s="1055"/>
      <c r="B205" s="1056"/>
      <c r="C205" s="1046"/>
      <c r="D205" s="1047"/>
      <c r="E205" s="1047"/>
      <c r="F205" s="1047"/>
      <c r="G205" s="1047"/>
      <c r="H205" s="1047"/>
      <c r="I205" s="1047"/>
      <c r="J205" s="1047"/>
      <c r="K205" s="1047"/>
      <c r="L205" s="1047"/>
      <c r="M205" s="1047"/>
      <c r="N205" s="1047"/>
      <c r="O205" s="1047"/>
      <c r="P205" s="1047"/>
      <c r="Q205" s="1047"/>
      <c r="R205" s="1047"/>
      <c r="S205" s="1047"/>
      <c r="T205" s="1047"/>
      <c r="U205" s="1047"/>
      <c r="V205" s="1047"/>
      <c r="W205" s="1047"/>
      <c r="X205" s="1047"/>
      <c r="Y205" s="1047"/>
      <c r="Z205" s="1047"/>
      <c r="AA205" s="1047"/>
      <c r="AB205" s="1047"/>
      <c r="AC205" s="1048"/>
      <c r="AD205" s="1269"/>
      <c r="AE205" s="1270"/>
      <c r="AF205" s="1270"/>
      <c r="AG205" s="1270"/>
      <c r="AH205" s="1270"/>
      <c r="AI205" s="1271"/>
      <c r="AJ205" s="1256"/>
      <c r="AK205" s="1257"/>
      <c r="AL205" s="1257"/>
      <c r="AM205" s="1257"/>
      <c r="AN205" s="1257"/>
      <c r="AO205" s="1257"/>
      <c r="AP205" s="1258"/>
      <c r="AQ205" s="1256"/>
      <c r="AR205" s="1257"/>
      <c r="AS205" s="1257"/>
      <c r="AT205" s="1257"/>
      <c r="AU205" s="1257"/>
      <c r="AV205" s="1257"/>
      <c r="AW205" s="1258"/>
      <c r="AX205" s="1256"/>
      <c r="AY205" s="1257"/>
      <c r="AZ205" s="1257"/>
      <c r="BA205" s="1257"/>
      <c r="BB205" s="1257"/>
      <c r="BC205" s="1257"/>
      <c r="BD205" s="1257"/>
      <c r="BE205" s="1258"/>
      <c r="BF205" s="237"/>
      <c r="BG205" s="1262"/>
      <c r="BH205" s="1264"/>
      <c r="BI205" s="1264"/>
    </row>
    <row r="206" spans="1:62" ht="12.75" customHeight="1">
      <c r="A206" s="1057"/>
      <c r="B206" s="1058"/>
      <c r="C206" s="1049"/>
      <c r="D206" s="1050"/>
      <c r="E206" s="1050"/>
      <c r="F206" s="1050"/>
      <c r="G206" s="1050"/>
      <c r="H206" s="1050"/>
      <c r="I206" s="1050"/>
      <c r="J206" s="1050"/>
      <c r="K206" s="1050"/>
      <c r="L206" s="1050"/>
      <c r="M206" s="1050"/>
      <c r="N206" s="1050"/>
      <c r="O206" s="1050"/>
      <c r="P206" s="1050"/>
      <c r="Q206" s="1050"/>
      <c r="R206" s="1050"/>
      <c r="S206" s="1050"/>
      <c r="T206" s="1050"/>
      <c r="U206" s="1050"/>
      <c r="V206" s="1050"/>
      <c r="W206" s="1050"/>
      <c r="X206" s="1050"/>
      <c r="Y206" s="1050"/>
      <c r="Z206" s="1050"/>
      <c r="AA206" s="1050"/>
      <c r="AB206" s="1050"/>
      <c r="AC206" s="1051"/>
      <c r="AD206" s="1272"/>
      <c r="AE206" s="1273"/>
      <c r="AF206" s="1273"/>
      <c r="AG206" s="1273"/>
      <c r="AH206" s="1273"/>
      <c r="AI206" s="1274"/>
      <c r="AJ206" s="1259"/>
      <c r="AK206" s="1260"/>
      <c r="AL206" s="1260"/>
      <c r="AM206" s="1260"/>
      <c r="AN206" s="1260"/>
      <c r="AO206" s="1260"/>
      <c r="AP206" s="1261"/>
      <c r="AQ206" s="1259"/>
      <c r="AR206" s="1260"/>
      <c r="AS206" s="1260"/>
      <c r="AT206" s="1260"/>
      <c r="AU206" s="1260"/>
      <c r="AV206" s="1260"/>
      <c r="AW206" s="1261"/>
      <c r="AX206" s="1259"/>
      <c r="AY206" s="1260"/>
      <c r="AZ206" s="1260"/>
      <c r="BA206" s="1260"/>
      <c r="BB206" s="1260"/>
      <c r="BC206" s="1260"/>
      <c r="BD206" s="1260"/>
      <c r="BE206" s="1261"/>
      <c r="BF206" s="237"/>
      <c r="BG206" s="1262"/>
      <c r="BH206" s="1265"/>
      <c r="BI206" s="1265"/>
    </row>
    <row r="207" spans="1:62" ht="12.75" customHeight="1">
      <c r="A207" s="1053" t="s">
        <v>347</v>
      </c>
      <c r="B207" s="1056"/>
      <c r="C207" s="1043" t="s">
        <v>550</v>
      </c>
      <c r="D207" s="1044"/>
      <c r="E207" s="1044"/>
      <c r="F207" s="1044"/>
      <c r="G207" s="1044"/>
      <c r="H207" s="1044"/>
      <c r="I207" s="1044"/>
      <c r="J207" s="1044"/>
      <c r="K207" s="1044"/>
      <c r="L207" s="1044"/>
      <c r="M207" s="1044"/>
      <c r="N207" s="1044"/>
      <c r="O207" s="1044"/>
      <c r="P207" s="1044"/>
      <c r="Q207" s="1044"/>
      <c r="R207" s="1044"/>
      <c r="S207" s="1044"/>
      <c r="T207" s="1044"/>
      <c r="U207" s="1044"/>
      <c r="V207" s="1044"/>
      <c r="W207" s="1044"/>
      <c r="X207" s="1044"/>
      <c r="Y207" s="1044"/>
      <c r="Z207" s="1044"/>
      <c r="AA207" s="1044"/>
      <c r="AB207" s="1044"/>
      <c r="AC207" s="1045"/>
      <c r="AD207" s="1266" t="str">
        <f>IF(AND(FIO&lt;&gt;"",AJ207="",AQ207="",AX207=""),0,"")</f>
        <v/>
      </c>
      <c r="AE207" s="1267"/>
      <c r="AF207" s="1267"/>
      <c r="AG207" s="1267"/>
      <c r="AH207" s="1267"/>
      <c r="AI207" s="1268"/>
      <c r="AJ207" s="1253"/>
      <c r="AK207" s="1254"/>
      <c r="AL207" s="1254"/>
      <c r="AM207" s="1254"/>
      <c r="AN207" s="1254"/>
      <c r="AO207" s="1254"/>
      <c r="AP207" s="1255"/>
      <c r="AQ207" s="1253"/>
      <c r="AR207" s="1254"/>
      <c r="AS207" s="1254"/>
      <c r="AT207" s="1254"/>
      <c r="AU207" s="1254"/>
      <c r="AV207" s="1254"/>
      <c r="AW207" s="1255"/>
      <c r="AX207" s="1253"/>
      <c r="AY207" s="1254"/>
      <c r="AZ207" s="1254"/>
      <c r="BA207" s="1254"/>
      <c r="BB207" s="1254"/>
      <c r="BC207" s="1254"/>
      <c r="BD207" s="1254"/>
      <c r="BE207" s="1255"/>
      <c r="BF207" s="237"/>
      <c r="BG207" s="1262">
        <f>MAX(AD207:BE211)</f>
        <v>0</v>
      </c>
      <c r="BH207" s="1263">
        <v>60</v>
      </c>
      <c r="BI207" s="1263"/>
    </row>
    <row r="208" spans="1:62" ht="12.75" customHeight="1">
      <c r="A208" s="1055"/>
      <c r="B208" s="1056"/>
      <c r="C208" s="1046"/>
      <c r="D208" s="1047"/>
      <c r="E208" s="1047"/>
      <c r="F208" s="1047"/>
      <c r="G208" s="1047"/>
      <c r="H208" s="1047"/>
      <c r="I208" s="1047"/>
      <c r="J208" s="1047"/>
      <c r="K208" s="1047"/>
      <c r="L208" s="1047"/>
      <c r="M208" s="1047"/>
      <c r="N208" s="1047"/>
      <c r="O208" s="1047"/>
      <c r="P208" s="1047"/>
      <c r="Q208" s="1047"/>
      <c r="R208" s="1047"/>
      <c r="S208" s="1047"/>
      <c r="T208" s="1047"/>
      <c r="U208" s="1047"/>
      <c r="V208" s="1047"/>
      <c r="W208" s="1047"/>
      <c r="X208" s="1047"/>
      <c r="Y208" s="1047"/>
      <c r="Z208" s="1047"/>
      <c r="AA208" s="1047"/>
      <c r="AB208" s="1047"/>
      <c r="AC208" s="1048"/>
      <c r="AD208" s="1269"/>
      <c r="AE208" s="1270"/>
      <c r="AF208" s="1270"/>
      <c r="AG208" s="1270"/>
      <c r="AH208" s="1270"/>
      <c r="AI208" s="1271"/>
      <c r="AJ208" s="1256"/>
      <c r="AK208" s="1257"/>
      <c r="AL208" s="1257"/>
      <c r="AM208" s="1257"/>
      <c r="AN208" s="1257"/>
      <c r="AO208" s="1257"/>
      <c r="AP208" s="1258"/>
      <c r="AQ208" s="1256"/>
      <c r="AR208" s="1257"/>
      <c r="AS208" s="1257"/>
      <c r="AT208" s="1257"/>
      <c r="AU208" s="1257"/>
      <c r="AV208" s="1257"/>
      <c r="AW208" s="1258"/>
      <c r="AX208" s="1256"/>
      <c r="AY208" s="1257"/>
      <c r="AZ208" s="1257"/>
      <c r="BA208" s="1257"/>
      <c r="BB208" s="1257"/>
      <c r="BC208" s="1257"/>
      <c r="BD208" s="1257"/>
      <c r="BE208" s="1258"/>
      <c r="BF208" s="237"/>
      <c r="BG208" s="1262"/>
      <c r="BH208" s="1264"/>
      <c r="BI208" s="1264"/>
    </row>
    <row r="209" spans="1:68" ht="12.75" customHeight="1">
      <c r="A209" s="1055"/>
      <c r="B209" s="1056"/>
      <c r="C209" s="1046"/>
      <c r="D209" s="1047"/>
      <c r="E209" s="1047"/>
      <c r="F209" s="1047"/>
      <c r="G209" s="1047"/>
      <c r="H209" s="1047"/>
      <c r="I209" s="1047"/>
      <c r="J209" s="1047"/>
      <c r="K209" s="1047"/>
      <c r="L209" s="1047"/>
      <c r="M209" s="1047"/>
      <c r="N209" s="1047"/>
      <c r="O209" s="1047"/>
      <c r="P209" s="1047"/>
      <c r="Q209" s="1047"/>
      <c r="R209" s="1047"/>
      <c r="S209" s="1047"/>
      <c r="T209" s="1047"/>
      <c r="U209" s="1047"/>
      <c r="V209" s="1047"/>
      <c r="W209" s="1047"/>
      <c r="X209" s="1047"/>
      <c r="Y209" s="1047"/>
      <c r="Z209" s="1047"/>
      <c r="AA209" s="1047"/>
      <c r="AB209" s="1047"/>
      <c r="AC209" s="1048"/>
      <c r="AD209" s="1269"/>
      <c r="AE209" s="1270"/>
      <c r="AF209" s="1270"/>
      <c r="AG209" s="1270"/>
      <c r="AH209" s="1270"/>
      <c r="AI209" s="1271"/>
      <c r="AJ209" s="1256"/>
      <c r="AK209" s="1257"/>
      <c r="AL209" s="1257"/>
      <c r="AM209" s="1257"/>
      <c r="AN209" s="1257"/>
      <c r="AO209" s="1257"/>
      <c r="AP209" s="1258"/>
      <c r="AQ209" s="1256"/>
      <c r="AR209" s="1257"/>
      <c r="AS209" s="1257"/>
      <c r="AT209" s="1257"/>
      <c r="AU209" s="1257"/>
      <c r="AV209" s="1257"/>
      <c r="AW209" s="1258"/>
      <c r="AX209" s="1256"/>
      <c r="AY209" s="1257"/>
      <c r="AZ209" s="1257"/>
      <c r="BA209" s="1257"/>
      <c r="BB209" s="1257"/>
      <c r="BC209" s="1257"/>
      <c r="BD209" s="1257"/>
      <c r="BE209" s="1258"/>
      <c r="BF209" s="237"/>
      <c r="BG209" s="1262"/>
      <c r="BH209" s="1264"/>
      <c r="BI209" s="1264"/>
    </row>
    <row r="210" spans="1:68" ht="12.75" customHeight="1">
      <c r="A210" s="1055"/>
      <c r="B210" s="1056"/>
      <c r="C210" s="1046"/>
      <c r="D210" s="1047"/>
      <c r="E210" s="1047"/>
      <c r="F210" s="1047"/>
      <c r="G210" s="1047"/>
      <c r="H210" s="1047"/>
      <c r="I210" s="1047"/>
      <c r="J210" s="1047"/>
      <c r="K210" s="1047"/>
      <c r="L210" s="1047"/>
      <c r="M210" s="1047"/>
      <c r="N210" s="1047"/>
      <c r="O210" s="1047"/>
      <c r="P210" s="1047"/>
      <c r="Q210" s="1047"/>
      <c r="R210" s="1047"/>
      <c r="S210" s="1047"/>
      <c r="T210" s="1047"/>
      <c r="U210" s="1047"/>
      <c r="V210" s="1047"/>
      <c r="W210" s="1047"/>
      <c r="X210" s="1047"/>
      <c r="Y210" s="1047"/>
      <c r="Z210" s="1047"/>
      <c r="AA210" s="1047"/>
      <c r="AB210" s="1047"/>
      <c r="AC210" s="1048"/>
      <c r="AD210" s="1269"/>
      <c r="AE210" s="1270"/>
      <c r="AF210" s="1270"/>
      <c r="AG210" s="1270"/>
      <c r="AH210" s="1270"/>
      <c r="AI210" s="1271"/>
      <c r="AJ210" s="1256"/>
      <c r="AK210" s="1257"/>
      <c r="AL210" s="1257"/>
      <c r="AM210" s="1257"/>
      <c r="AN210" s="1257"/>
      <c r="AO210" s="1257"/>
      <c r="AP210" s="1258"/>
      <c r="AQ210" s="1256"/>
      <c r="AR210" s="1257"/>
      <c r="AS210" s="1257"/>
      <c r="AT210" s="1257"/>
      <c r="AU210" s="1257"/>
      <c r="AV210" s="1257"/>
      <c r="AW210" s="1258"/>
      <c r="AX210" s="1256"/>
      <c r="AY210" s="1257"/>
      <c r="AZ210" s="1257"/>
      <c r="BA210" s="1257"/>
      <c r="BB210" s="1257"/>
      <c r="BC210" s="1257"/>
      <c r="BD210" s="1257"/>
      <c r="BE210" s="1258"/>
      <c r="BF210" s="237"/>
      <c r="BG210" s="1262"/>
      <c r="BH210" s="1264"/>
      <c r="BI210" s="1264"/>
    </row>
    <row r="211" spans="1:68" ht="12.75" customHeight="1">
      <c r="A211" s="1057"/>
      <c r="B211" s="1058"/>
      <c r="C211" s="1049"/>
      <c r="D211" s="1050"/>
      <c r="E211" s="1050"/>
      <c r="F211" s="1050"/>
      <c r="G211" s="1050"/>
      <c r="H211" s="1050"/>
      <c r="I211" s="1050"/>
      <c r="J211" s="1050"/>
      <c r="K211" s="1050"/>
      <c r="L211" s="1050"/>
      <c r="M211" s="1050"/>
      <c r="N211" s="1050"/>
      <c r="O211" s="1050"/>
      <c r="P211" s="1050"/>
      <c r="Q211" s="1050"/>
      <c r="R211" s="1050"/>
      <c r="S211" s="1050"/>
      <c r="T211" s="1050"/>
      <c r="U211" s="1050"/>
      <c r="V211" s="1050"/>
      <c r="W211" s="1050"/>
      <c r="X211" s="1050"/>
      <c r="Y211" s="1050"/>
      <c r="Z211" s="1050"/>
      <c r="AA211" s="1050"/>
      <c r="AB211" s="1050"/>
      <c r="AC211" s="1051"/>
      <c r="AD211" s="1272"/>
      <c r="AE211" s="1273"/>
      <c r="AF211" s="1273"/>
      <c r="AG211" s="1273"/>
      <c r="AH211" s="1273"/>
      <c r="AI211" s="1274"/>
      <c r="AJ211" s="1259"/>
      <c r="AK211" s="1260"/>
      <c r="AL211" s="1260"/>
      <c r="AM211" s="1260"/>
      <c r="AN211" s="1260"/>
      <c r="AO211" s="1260"/>
      <c r="AP211" s="1261"/>
      <c r="AQ211" s="1259"/>
      <c r="AR211" s="1260"/>
      <c r="AS211" s="1260"/>
      <c r="AT211" s="1260"/>
      <c r="AU211" s="1260"/>
      <c r="AV211" s="1260"/>
      <c r="AW211" s="1261"/>
      <c r="AX211" s="1259"/>
      <c r="AY211" s="1260"/>
      <c r="AZ211" s="1260"/>
      <c r="BA211" s="1260"/>
      <c r="BB211" s="1260"/>
      <c r="BC211" s="1260"/>
      <c r="BD211" s="1260"/>
      <c r="BE211" s="1261"/>
      <c r="BF211" s="237"/>
      <c r="BG211" s="1262"/>
      <c r="BH211" s="1265"/>
      <c r="BI211" s="1265"/>
    </row>
    <row r="212" spans="1:68" ht="12.75" customHeight="1">
      <c r="A212" s="226"/>
      <c r="B212" s="227"/>
      <c r="C212" s="227"/>
      <c r="D212" s="227"/>
      <c r="E212" s="227"/>
      <c r="F212" s="227"/>
      <c r="G212" s="227"/>
      <c r="H212" s="227"/>
      <c r="I212" s="227"/>
      <c r="BF212" s="237"/>
      <c r="BH212" s="2"/>
      <c r="BI212" s="2"/>
    </row>
    <row r="213" spans="1:68" ht="60" customHeight="1">
      <c r="BF213" s="237"/>
      <c r="BH213" s="2"/>
      <c r="BI213" s="2"/>
    </row>
    <row r="214" spans="1:68" s="127" customFormat="1" ht="12.75" customHeight="1">
      <c r="A214" s="229" t="s">
        <v>359</v>
      </c>
      <c r="B214" s="254"/>
      <c r="C214" s="254"/>
      <c r="D214" s="254"/>
      <c r="E214" s="254"/>
      <c r="F214" s="254"/>
      <c r="G214" s="254"/>
      <c r="H214" s="254"/>
      <c r="I214" s="254"/>
      <c r="J214" s="254"/>
      <c r="K214" s="254"/>
      <c r="L214" s="254"/>
      <c r="M214" s="254"/>
      <c r="BF214" s="237"/>
      <c r="BG214" s="296"/>
      <c r="BH214" s="290"/>
      <c r="BI214" s="290"/>
      <c r="BJ214" s="297"/>
      <c r="BK214" s="290"/>
      <c r="BL214" s="290"/>
      <c r="BM214" s="290"/>
      <c r="BN214" s="290"/>
      <c r="BO214" s="290"/>
      <c r="BP214" s="290"/>
    </row>
    <row r="215" spans="1:68" s="74" customFormat="1" ht="21" customHeight="1">
      <c r="A215" s="1240" t="s">
        <v>70</v>
      </c>
      <c r="B215" s="1240"/>
      <c r="C215" s="1240"/>
      <c r="D215" s="1205" t="s">
        <v>117</v>
      </c>
      <c r="E215" s="1206"/>
      <c r="F215" s="1206"/>
      <c r="G215" s="1206"/>
      <c r="H215" s="1206"/>
      <c r="I215" s="1206"/>
      <c r="J215" s="1206"/>
      <c r="K215" s="1206"/>
      <c r="L215" s="1206"/>
      <c r="M215" s="1206"/>
      <c r="N215" s="1206"/>
      <c r="O215" s="1206"/>
      <c r="P215" s="1206"/>
      <c r="Q215" s="1206"/>
      <c r="R215" s="1206"/>
      <c r="S215" s="1206"/>
      <c r="T215" s="1206"/>
      <c r="U215" s="1206"/>
      <c r="V215" s="1206"/>
      <c r="W215" s="1206"/>
      <c r="X215" s="1206"/>
      <c r="Y215" s="1206"/>
      <c r="Z215" s="1206"/>
      <c r="AA215" s="1206"/>
      <c r="AB215" s="1206"/>
      <c r="AC215" s="1206"/>
      <c r="AD215" s="1206"/>
      <c r="AE215" s="1206"/>
      <c r="AF215" s="1206"/>
      <c r="AG215" s="1206"/>
      <c r="AH215" s="1206"/>
      <c r="AI215" s="1206"/>
      <c r="AJ215" s="1206"/>
      <c r="AK215" s="1206"/>
      <c r="AL215" s="1206"/>
      <c r="AM215" s="1206"/>
      <c r="AN215" s="1206"/>
      <c r="AO215" s="1206"/>
      <c r="AP215" s="1206"/>
      <c r="AQ215" s="1206"/>
      <c r="AR215" s="1206"/>
      <c r="AS215" s="1206"/>
      <c r="AT215" s="1206"/>
      <c r="AU215" s="1206"/>
      <c r="AV215" s="1206"/>
      <c r="AW215" s="1206"/>
      <c r="AX215" s="1206"/>
      <c r="AY215" s="1206"/>
      <c r="AZ215" s="1206"/>
      <c r="BA215" s="1206"/>
      <c r="BB215" s="1206"/>
      <c r="BC215" s="1206"/>
      <c r="BD215" s="1206"/>
      <c r="BE215" s="1206"/>
      <c r="BF215" s="237"/>
      <c r="BG215" s="298"/>
      <c r="BJ215" s="299"/>
    </row>
    <row r="216" spans="1:68" ht="12.75" customHeight="1">
      <c r="A216" s="226"/>
      <c r="B216" s="319" t="s">
        <v>516</v>
      </c>
      <c r="C216" s="227"/>
      <c r="D216" s="227"/>
      <c r="E216" s="227"/>
      <c r="F216" s="227"/>
      <c r="G216" s="227"/>
      <c r="H216" s="227"/>
      <c r="I216" s="227"/>
      <c r="BF216" s="237"/>
    </row>
    <row r="217" spans="1:68" ht="5.25" customHeight="1">
      <c r="A217" s="226"/>
      <c r="B217" s="227"/>
      <c r="C217" s="227"/>
      <c r="D217" s="227"/>
      <c r="E217" s="227"/>
      <c r="F217" s="227"/>
      <c r="G217" s="227"/>
      <c r="H217" s="227"/>
      <c r="I217" s="227"/>
      <c r="AH217" s="108"/>
      <c r="BF217" s="237"/>
      <c r="BH217" s="2"/>
      <c r="BI217" s="2"/>
    </row>
    <row r="218" spans="1:68" ht="12.75" customHeight="1">
      <c r="A218" s="1075" t="s">
        <v>240</v>
      </c>
      <c r="B218" s="1076"/>
      <c r="C218" s="1069" t="s">
        <v>78</v>
      </c>
      <c r="D218" s="1070"/>
      <c r="E218" s="1070"/>
      <c r="F218" s="1070"/>
      <c r="G218" s="1070"/>
      <c r="H218" s="1070"/>
      <c r="I218" s="1070"/>
      <c r="J218" s="1070"/>
      <c r="K218" s="1070"/>
      <c r="L218" s="1070"/>
      <c r="M218" s="1070"/>
      <c r="N218" s="1070"/>
      <c r="O218" s="1070"/>
      <c r="P218" s="1070"/>
      <c r="Q218" s="1070"/>
      <c r="R218" s="1070"/>
      <c r="S218" s="1070"/>
      <c r="T218" s="1070"/>
      <c r="U218" s="1070"/>
      <c r="V218" s="1070"/>
      <c r="W218" s="1070"/>
      <c r="X218" s="1070"/>
      <c r="Y218" s="1070"/>
      <c r="Z218" s="1070"/>
      <c r="AA218" s="1070"/>
      <c r="AB218" s="1070"/>
      <c r="AC218" s="1071"/>
      <c r="AD218" s="833" t="s">
        <v>343</v>
      </c>
      <c r="AE218" s="834"/>
      <c r="AF218" s="834"/>
      <c r="AG218" s="834"/>
      <c r="AH218" s="834"/>
      <c r="AI218" s="834"/>
      <c r="AJ218" s="834"/>
      <c r="AK218" s="834"/>
      <c r="AL218" s="834"/>
      <c r="AM218" s="834"/>
      <c r="AN218" s="834"/>
      <c r="AO218" s="834"/>
      <c r="AP218" s="834"/>
      <c r="AQ218" s="834"/>
      <c r="AR218" s="834"/>
      <c r="AS218" s="834"/>
      <c r="AT218" s="834"/>
      <c r="AU218" s="834"/>
      <c r="AV218" s="834"/>
      <c r="AW218" s="834"/>
      <c r="AX218" s="834"/>
      <c r="AY218" s="834"/>
      <c r="AZ218" s="834"/>
      <c r="BA218" s="834"/>
      <c r="BB218" s="834"/>
      <c r="BC218" s="834"/>
      <c r="BD218" s="834"/>
      <c r="BE218" s="835"/>
      <c r="BF218" s="237"/>
      <c r="BK218" s="32"/>
    </row>
    <row r="219" spans="1:68" ht="12.75" customHeight="1">
      <c r="A219" s="1077"/>
      <c r="B219" s="1078"/>
      <c r="C219" s="1072"/>
      <c r="D219" s="1073"/>
      <c r="E219" s="1073"/>
      <c r="F219" s="1073"/>
      <c r="G219" s="1073"/>
      <c r="H219" s="1073"/>
      <c r="I219" s="1073"/>
      <c r="J219" s="1073"/>
      <c r="K219" s="1073"/>
      <c r="L219" s="1073"/>
      <c r="M219" s="1073"/>
      <c r="N219" s="1073"/>
      <c r="O219" s="1073"/>
      <c r="P219" s="1073"/>
      <c r="Q219" s="1073"/>
      <c r="R219" s="1073"/>
      <c r="S219" s="1073"/>
      <c r="T219" s="1073"/>
      <c r="U219" s="1073"/>
      <c r="V219" s="1073"/>
      <c r="W219" s="1073"/>
      <c r="X219" s="1073"/>
      <c r="Y219" s="1073"/>
      <c r="Z219" s="1073"/>
      <c r="AA219" s="1073"/>
      <c r="AB219" s="1073"/>
      <c r="AC219" s="1074"/>
      <c r="AD219" s="836" t="s">
        <v>83</v>
      </c>
      <c r="AE219" s="837"/>
      <c r="AF219" s="837"/>
      <c r="AG219" s="837"/>
      <c r="AH219" s="837"/>
      <c r="AI219" s="837"/>
      <c r="AJ219" s="837"/>
      <c r="AK219" s="837"/>
      <c r="AL219" s="837"/>
      <c r="AM219" s="837"/>
      <c r="AN219" s="837"/>
      <c r="AO219" s="837"/>
      <c r="AP219" s="837"/>
      <c r="AQ219" s="837"/>
      <c r="AR219" s="837"/>
      <c r="AS219" s="837"/>
      <c r="AT219" s="837"/>
      <c r="AU219" s="837"/>
      <c r="AV219" s="837"/>
      <c r="AW219" s="837"/>
      <c r="AX219" s="837"/>
      <c r="AY219" s="837"/>
      <c r="AZ219" s="837"/>
      <c r="BA219" s="837"/>
      <c r="BB219" s="837"/>
      <c r="BC219" s="837"/>
      <c r="BD219" s="837"/>
      <c r="BE219" s="838"/>
      <c r="BF219" s="237"/>
    </row>
    <row r="220" spans="1:68" ht="12.75" customHeight="1">
      <c r="A220" s="1077"/>
      <c r="B220" s="1078"/>
      <c r="C220" s="1072"/>
      <c r="D220" s="1073"/>
      <c r="E220" s="1073"/>
      <c r="F220" s="1073"/>
      <c r="G220" s="1073"/>
      <c r="H220" s="1073"/>
      <c r="I220" s="1073"/>
      <c r="J220" s="1073"/>
      <c r="K220" s="1073"/>
      <c r="L220" s="1073"/>
      <c r="M220" s="1073"/>
      <c r="N220" s="1073"/>
      <c r="O220" s="1073"/>
      <c r="P220" s="1073"/>
      <c r="Q220" s="1073"/>
      <c r="R220" s="1073"/>
      <c r="S220" s="1073"/>
      <c r="T220" s="1073"/>
      <c r="U220" s="1073"/>
      <c r="V220" s="1073"/>
      <c r="W220" s="1073"/>
      <c r="X220" s="1073"/>
      <c r="Y220" s="1073"/>
      <c r="Z220" s="1073"/>
      <c r="AA220" s="1073"/>
      <c r="AB220" s="1073"/>
      <c r="AC220" s="1074"/>
      <c r="AD220" s="839">
        <v>0</v>
      </c>
      <c r="AE220" s="840"/>
      <c r="AF220" s="840"/>
      <c r="AG220" s="840"/>
      <c r="AH220" s="840"/>
      <c r="AI220" s="841"/>
      <c r="AJ220" s="1060" t="s">
        <v>84</v>
      </c>
      <c r="AK220" s="933"/>
      <c r="AL220" s="933"/>
      <c r="AM220" s="933"/>
      <c r="AN220" s="933"/>
      <c r="AO220" s="933"/>
      <c r="AP220" s="934"/>
      <c r="AQ220" s="1060" t="s">
        <v>85</v>
      </c>
      <c r="AR220" s="933"/>
      <c r="AS220" s="933"/>
      <c r="AT220" s="933"/>
      <c r="AU220" s="933"/>
      <c r="AV220" s="933"/>
      <c r="AW220" s="934"/>
      <c r="AX220" s="1111" t="s">
        <v>86</v>
      </c>
      <c r="AY220" s="1112"/>
      <c r="AZ220" s="1112"/>
      <c r="BA220" s="1112"/>
      <c r="BB220" s="1112"/>
      <c r="BC220" s="1112"/>
      <c r="BD220" s="1112"/>
      <c r="BE220" s="1113"/>
      <c r="BF220" s="237"/>
    </row>
    <row r="221" spans="1:68" ht="12.75" customHeight="1">
      <c r="A221" s="1077"/>
      <c r="B221" s="1078"/>
      <c r="C221" s="1072"/>
      <c r="D221" s="1073"/>
      <c r="E221" s="1073"/>
      <c r="F221" s="1073"/>
      <c r="G221" s="1073"/>
      <c r="H221" s="1073"/>
      <c r="I221" s="1073"/>
      <c r="J221" s="1073"/>
      <c r="K221" s="1073"/>
      <c r="L221" s="1073"/>
      <c r="M221" s="1073"/>
      <c r="N221" s="1073"/>
      <c r="O221" s="1073"/>
      <c r="P221" s="1073"/>
      <c r="Q221" s="1073"/>
      <c r="R221" s="1073"/>
      <c r="S221" s="1073"/>
      <c r="T221" s="1073"/>
      <c r="U221" s="1073"/>
      <c r="V221" s="1073"/>
      <c r="W221" s="1073"/>
      <c r="X221" s="1073"/>
      <c r="Y221" s="1073"/>
      <c r="Z221" s="1073"/>
      <c r="AA221" s="1073"/>
      <c r="AB221" s="1073"/>
      <c r="AC221" s="1074"/>
      <c r="AD221" s="986" t="s">
        <v>79</v>
      </c>
      <c r="AE221" s="868"/>
      <c r="AF221" s="868"/>
      <c r="AG221" s="868"/>
      <c r="AH221" s="868"/>
      <c r="AI221" s="869"/>
      <c r="AJ221" s="987" t="s">
        <v>80</v>
      </c>
      <c r="AK221" s="870"/>
      <c r="AL221" s="870"/>
      <c r="AM221" s="870"/>
      <c r="AN221" s="870"/>
      <c r="AO221" s="870"/>
      <c r="AP221" s="871"/>
      <c r="AQ221" s="987" t="s">
        <v>81</v>
      </c>
      <c r="AR221" s="870"/>
      <c r="AS221" s="870"/>
      <c r="AT221" s="870"/>
      <c r="AU221" s="870"/>
      <c r="AV221" s="870"/>
      <c r="AW221" s="870"/>
      <c r="AX221" s="986" t="s">
        <v>82</v>
      </c>
      <c r="AY221" s="868"/>
      <c r="AZ221" s="868"/>
      <c r="BA221" s="868"/>
      <c r="BB221" s="868"/>
      <c r="BC221" s="868"/>
      <c r="BD221" s="868"/>
      <c r="BE221" s="869"/>
      <c r="BF221" s="237"/>
      <c r="BG221" s="2"/>
      <c r="BH221" s="2"/>
      <c r="BI221" s="2"/>
      <c r="BJ221" s="2"/>
    </row>
    <row r="222" spans="1:68" ht="12.75" customHeight="1">
      <c r="A222" s="1077"/>
      <c r="B222" s="1078"/>
      <c r="C222" s="960" t="s">
        <v>72</v>
      </c>
      <c r="D222" s="961"/>
      <c r="E222" s="961"/>
      <c r="F222" s="961"/>
      <c r="G222" s="961"/>
      <c r="H222" s="961"/>
      <c r="I222" s="961"/>
      <c r="J222" s="961"/>
      <c r="K222" s="961"/>
      <c r="L222" s="961"/>
      <c r="M222" s="961"/>
      <c r="N222" s="961"/>
      <c r="O222" s="961"/>
      <c r="P222" s="961"/>
      <c r="Q222" s="961"/>
      <c r="R222" s="961"/>
      <c r="S222" s="961"/>
      <c r="T222" s="961"/>
      <c r="U222" s="961"/>
      <c r="V222" s="961"/>
      <c r="W222" s="961"/>
      <c r="X222" s="961"/>
      <c r="Y222" s="961"/>
      <c r="Z222" s="961"/>
      <c r="AA222" s="961"/>
      <c r="AB222" s="961"/>
      <c r="AC222" s="962"/>
      <c r="AD222" s="987"/>
      <c r="AE222" s="870"/>
      <c r="AF222" s="870"/>
      <c r="AG222" s="870"/>
      <c r="AH222" s="870"/>
      <c r="AI222" s="871"/>
      <c r="AJ222" s="987"/>
      <c r="AK222" s="870"/>
      <c r="AL222" s="870"/>
      <c r="AM222" s="870"/>
      <c r="AN222" s="870"/>
      <c r="AO222" s="870"/>
      <c r="AP222" s="871"/>
      <c r="AQ222" s="987"/>
      <c r="AR222" s="870"/>
      <c r="AS222" s="870"/>
      <c r="AT222" s="870"/>
      <c r="AU222" s="870"/>
      <c r="AV222" s="870"/>
      <c r="AW222" s="870"/>
      <c r="AX222" s="987"/>
      <c r="AY222" s="870"/>
      <c r="AZ222" s="870"/>
      <c r="BA222" s="870"/>
      <c r="BB222" s="870"/>
      <c r="BC222" s="870"/>
      <c r="BD222" s="870"/>
      <c r="BE222" s="871"/>
      <c r="BF222" s="237"/>
      <c r="BG222" s="2"/>
      <c r="BH222" s="2"/>
      <c r="BI222" s="2"/>
      <c r="BJ222" s="2"/>
    </row>
    <row r="223" spans="1:68" ht="12.75" customHeight="1">
      <c r="A223" s="1079"/>
      <c r="B223" s="1080"/>
      <c r="C223" s="960"/>
      <c r="D223" s="961"/>
      <c r="E223" s="961"/>
      <c r="F223" s="961"/>
      <c r="G223" s="961"/>
      <c r="H223" s="961"/>
      <c r="I223" s="961"/>
      <c r="J223" s="961"/>
      <c r="K223" s="961"/>
      <c r="L223" s="961"/>
      <c r="M223" s="961"/>
      <c r="N223" s="961"/>
      <c r="O223" s="961"/>
      <c r="P223" s="961"/>
      <c r="Q223" s="961"/>
      <c r="R223" s="961"/>
      <c r="S223" s="961"/>
      <c r="T223" s="961"/>
      <c r="U223" s="961"/>
      <c r="V223" s="961"/>
      <c r="W223" s="961"/>
      <c r="X223" s="961"/>
      <c r="Y223" s="961"/>
      <c r="Z223" s="961"/>
      <c r="AA223" s="961"/>
      <c r="AB223" s="961"/>
      <c r="AC223" s="962"/>
      <c r="AD223" s="987"/>
      <c r="AE223" s="870"/>
      <c r="AF223" s="870"/>
      <c r="AG223" s="870"/>
      <c r="AH223" s="870"/>
      <c r="AI223" s="871"/>
      <c r="AJ223" s="987"/>
      <c r="AK223" s="870"/>
      <c r="AL223" s="870"/>
      <c r="AM223" s="870"/>
      <c r="AN223" s="870"/>
      <c r="AO223" s="870"/>
      <c r="AP223" s="871"/>
      <c r="AQ223" s="987"/>
      <c r="AR223" s="870"/>
      <c r="AS223" s="870"/>
      <c r="AT223" s="870"/>
      <c r="AU223" s="870"/>
      <c r="AV223" s="870"/>
      <c r="AW223" s="870"/>
      <c r="AX223" s="994"/>
      <c r="AY223" s="872"/>
      <c r="AZ223" s="872"/>
      <c r="BA223" s="872"/>
      <c r="BB223" s="872"/>
      <c r="BC223" s="872"/>
      <c r="BD223" s="872"/>
      <c r="BE223" s="873"/>
      <c r="BF223" s="237"/>
      <c r="BG223" s="2"/>
      <c r="BH223" s="2"/>
      <c r="BI223" s="2"/>
      <c r="BJ223" s="2"/>
    </row>
    <row r="224" spans="1:68" ht="12.75" customHeight="1">
      <c r="A224" s="1055" t="s">
        <v>344</v>
      </c>
      <c r="B224" s="1056"/>
      <c r="C224" s="1241"/>
      <c r="D224" s="1242"/>
      <c r="E224" s="1242"/>
      <c r="F224" s="1242"/>
      <c r="G224" s="1242"/>
      <c r="H224" s="1242"/>
      <c r="I224" s="1242"/>
      <c r="J224" s="1242"/>
      <c r="K224" s="1242"/>
      <c r="L224" s="1242"/>
      <c r="M224" s="1242"/>
      <c r="N224" s="1242"/>
      <c r="O224" s="1242"/>
      <c r="P224" s="1242"/>
      <c r="Q224" s="1242"/>
      <c r="R224" s="1242"/>
      <c r="S224" s="1242"/>
      <c r="T224" s="1242"/>
      <c r="U224" s="1242"/>
      <c r="V224" s="1242"/>
      <c r="W224" s="1242"/>
      <c r="X224" s="1242"/>
      <c r="Y224" s="1242"/>
      <c r="Z224" s="1242"/>
      <c r="AA224" s="1242"/>
      <c r="AB224" s="1242"/>
      <c r="AC224" s="1243"/>
      <c r="AD224" s="1194" t="str">
        <f>IF(AND(FIO&lt;&gt;"",AJ224="",AQ224="",AX224=""),0,IF($X$17="первая","Не   запол- нять !",""))</f>
        <v/>
      </c>
      <c r="AE224" s="1153"/>
      <c r="AF224" s="1153"/>
      <c r="AG224" s="1153"/>
      <c r="AH224" s="1153"/>
      <c r="AI224" s="1154"/>
      <c r="AJ224" s="1253"/>
      <c r="AK224" s="1254"/>
      <c r="AL224" s="1254"/>
      <c r="AM224" s="1254"/>
      <c r="AN224" s="1254"/>
      <c r="AO224" s="1254"/>
      <c r="AP224" s="1255"/>
      <c r="AQ224" s="1253"/>
      <c r="AR224" s="1254"/>
      <c r="AS224" s="1254"/>
      <c r="AT224" s="1254"/>
      <c r="AU224" s="1254"/>
      <c r="AV224" s="1254"/>
      <c r="AW224" s="1255"/>
      <c r="AX224" s="1253"/>
      <c r="AY224" s="1254"/>
      <c r="AZ224" s="1254"/>
      <c r="BA224" s="1254"/>
      <c r="BB224" s="1254"/>
      <c r="BC224" s="1254"/>
      <c r="BD224" s="1254"/>
      <c r="BE224" s="1255"/>
      <c r="BF224" s="237"/>
      <c r="BG224" s="1262">
        <f>IF($X$17="первая",0,MAX(AD224:BE228))</f>
        <v>0</v>
      </c>
      <c r="BH224" s="1263">
        <v>100</v>
      </c>
      <c r="BI224" s="1263"/>
      <c r="BJ224" s="2"/>
    </row>
    <row r="225" spans="1:61" ht="12.75" customHeight="1">
      <c r="A225" s="1055"/>
      <c r="B225" s="1056"/>
      <c r="C225" s="1244"/>
      <c r="D225" s="1245"/>
      <c r="E225" s="1245"/>
      <c r="F225" s="1245"/>
      <c r="G225" s="1245"/>
      <c r="H225" s="1245"/>
      <c r="I225" s="1245"/>
      <c r="J225" s="1245"/>
      <c r="K225" s="1245"/>
      <c r="L225" s="1245"/>
      <c r="M225" s="1245"/>
      <c r="N225" s="1245"/>
      <c r="O225" s="1245"/>
      <c r="P225" s="1245"/>
      <c r="Q225" s="1245"/>
      <c r="R225" s="1245"/>
      <c r="S225" s="1245"/>
      <c r="T225" s="1245"/>
      <c r="U225" s="1245"/>
      <c r="V225" s="1245"/>
      <c r="W225" s="1245"/>
      <c r="X225" s="1245"/>
      <c r="Y225" s="1245"/>
      <c r="Z225" s="1245"/>
      <c r="AA225" s="1245"/>
      <c r="AB225" s="1245"/>
      <c r="AC225" s="1246"/>
      <c r="AD225" s="1250"/>
      <c r="AE225" s="1251"/>
      <c r="AF225" s="1251"/>
      <c r="AG225" s="1251"/>
      <c r="AH225" s="1251"/>
      <c r="AI225" s="1252"/>
      <c r="AJ225" s="1256"/>
      <c r="AK225" s="1257"/>
      <c r="AL225" s="1257"/>
      <c r="AM225" s="1257"/>
      <c r="AN225" s="1257"/>
      <c r="AO225" s="1257"/>
      <c r="AP225" s="1258"/>
      <c r="AQ225" s="1256"/>
      <c r="AR225" s="1257"/>
      <c r="AS225" s="1257"/>
      <c r="AT225" s="1257"/>
      <c r="AU225" s="1257"/>
      <c r="AV225" s="1257"/>
      <c r="AW225" s="1258"/>
      <c r="AX225" s="1256"/>
      <c r="AY225" s="1257"/>
      <c r="AZ225" s="1257"/>
      <c r="BA225" s="1257"/>
      <c r="BB225" s="1257"/>
      <c r="BC225" s="1257"/>
      <c r="BD225" s="1257"/>
      <c r="BE225" s="1258"/>
      <c r="BF225" s="237"/>
      <c r="BG225" s="1262"/>
      <c r="BH225" s="1264"/>
      <c r="BI225" s="1264"/>
    </row>
    <row r="226" spans="1:61" ht="12.75" customHeight="1">
      <c r="A226" s="1055"/>
      <c r="B226" s="1056"/>
      <c r="C226" s="1244"/>
      <c r="D226" s="1245"/>
      <c r="E226" s="1245"/>
      <c r="F226" s="1245"/>
      <c r="G226" s="1245"/>
      <c r="H226" s="1245"/>
      <c r="I226" s="1245"/>
      <c r="J226" s="1245"/>
      <c r="K226" s="1245"/>
      <c r="L226" s="1245"/>
      <c r="M226" s="1245"/>
      <c r="N226" s="1245"/>
      <c r="O226" s="1245"/>
      <c r="P226" s="1245"/>
      <c r="Q226" s="1245"/>
      <c r="R226" s="1245"/>
      <c r="S226" s="1245"/>
      <c r="T226" s="1245"/>
      <c r="U226" s="1245"/>
      <c r="V226" s="1245"/>
      <c r="W226" s="1245"/>
      <c r="X226" s="1245"/>
      <c r="Y226" s="1245"/>
      <c r="Z226" s="1245"/>
      <c r="AA226" s="1245"/>
      <c r="AB226" s="1245"/>
      <c r="AC226" s="1246"/>
      <c r="AD226" s="1250"/>
      <c r="AE226" s="1251"/>
      <c r="AF226" s="1251"/>
      <c r="AG226" s="1251"/>
      <c r="AH226" s="1251"/>
      <c r="AI226" s="1252"/>
      <c r="AJ226" s="1256"/>
      <c r="AK226" s="1257"/>
      <c r="AL226" s="1257"/>
      <c r="AM226" s="1257"/>
      <c r="AN226" s="1257"/>
      <c r="AO226" s="1257"/>
      <c r="AP226" s="1258"/>
      <c r="AQ226" s="1256"/>
      <c r="AR226" s="1257"/>
      <c r="AS226" s="1257"/>
      <c r="AT226" s="1257"/>
      <c r="AU226" s="1257"/>
      <c r="AV226" s="1257"/>
      <c r="AW226" s="1258"/>
      <c r="AX226" s="1256"/>
      <c r="AY226" s="1257"/>
      <c r="AZ226" s="1257"/>
      <c r="BA226" s="1257"/>
      <c r="BB226" s="1257"/>
      <c r="BC226" s="1257"/>
      <c r="BD226" s="1257"/>
      <c r="BE226" s="1258"/>
      <c r="BF226" s="237"/>
      <c r="BG226" s="1262"/>
      <c r="BH226" s="1264"/>
      <c r="BI226" s="1264"/>
    </row>
    <row r="227" spans="1:61" ht="12.75" customHeight="1">
      <c r="A227" s="1055"/>
      <c r="B227" s="1056"/>
      <c r="C227" s="1244"/>
      <c r="D227" s="1245"/>
      <c r="E227" s="1245"/>
      <c r="F227" s="1245"/>
      <c r="G227" s="1245"/>
      <c r="H227" s="1245"/>
      <c r="I227" s="1245"/>
      <c r="J227" s="1245"/>
      <c r="K227" s="1245"/>
      <c r="L227" s="1245"/>
      <c r="M227" s="1245"/>
      <c r="N227" s="1245"/>
      <c r="O227" s="1245"/>
      <c r="P227" s="1245"/>
      <c r="Q227" s="1245"/>
      <c r="R227" s="1245"/>
      <c r="S227" s="1245"/>
      <c r="T227" s="1245"/>
      <c r="U227" s="1245"/>
      <c r="V227" s="1245"/>
      <c r="W227" s="1245"/>
      <c r="X227" s="1245"/>
      <c r="Y227" s="1245"/>
      <c r="Z227" s="1245"/>
      <c r="AA227" s="1245"/>
      <c r="AB227" s="1245"/>
      <c r="AC227" s="1246"/>
      <c r="AD227" s="1250"/>
      <c r="AE227" s="1251"/>
      <c r="AF227" s="1251"/>
      <c r="AG227" s="1251"/>
      <c r="AH227" s="1251"/>
      <c r="AI227" s="1252"/>
      <c r="AJ227" s="1256"/>
      <c r="AK227" s="1257"/>
      <c r="AL227" s="1257"/>
      <c r="AM227" s="1257"/>
      <c r="AN227" s="1257"/>
      <c r="AO227" s="1257"/>
      <c r="AP227" s="1258"/>
      <c r="AQ227" s="1256"/>
      <c r="AR227" s="1257"/>
      <c r="AS227" s="1257"/>
      <c r="AT227" s="1257"/>
      <c r="AU227" s="1257"/>
      <c r="AV227" s="1257"/>
      <c r="AW227" s="1258"/>
      <c r="AX227" s="1256"/>
      <c r="AY227" s="1257"/>
      <c r="AZ227" s="1257"/>
      <c r="BA227" s="1257"/>
      <c r="BB227" s="1257"/>
      <c r="BC227" s="1257"/>
      <c r="BD227" s="1257"/>
      <c r="BE227" s="1258"/>
      <c r="BF227" s="237"/>
      <c r="BG227" s="1262"/>
      <c r="BH227" s="1264"/>
      <c r="BI227" s="1264"/>
    </row>
    <row r="228" spans="1:61" ht="12.75" customHeight="1">
      <c r="A228" s="1057"/>
      <c r="B228" s="1058"/>
      <c r="C228" s="1247"/>
      <c r="D228" s="1248"/>
      <c r="E228" s="1248"/>
      <c r="F228" s="1248"/>
      <c r="G228" s="1248"/>
      <c r="H228" s="1248"/>
      <c r="I228" s="1248"/>
      <c r="J228" s="1248"/>
      <c r="K228" s="1248"/>
      <c r="L228" s="1248"/>
      <c r="M228" s="1248"/>
      <c r="N228" s="1248"/>
      <c r="O228" s="1248"/>
      <c r="P228" s="1248"/>
      <c r="Q228" s="1248"/>
      <c r="R228" s="1248"/>
      <c r="S228" s="1248"/>
      <c r="T228" s="1248"/>
      <c r="U228" s="1248"/>
      <c r="V228" s="1248"/>
      <c r="W228" s="1248"/>
      <c r="X228" s="1248"/>
      <c r="Y228" s="1248"/>
      <c r="Z228" s="1248"/>
      <c r="AA228" s="1248"/>
      <c r="AB228" s="1248"/>
      <c r="AC228" s="1249"/>
      <c r="AD228" s="1195"/>
      <c r="AE228" s="1155"/>
      <c r="AF228" s="1155"/>
      <c r="AG228" s="1155"/>
      <c r="AH228" s="1155"/>
      <c r="AI228" s="1156"/>
      <c r="AJ228" s="1259"/>
      <c r="AK228" s="1260"/>
      <c r="AL228" s="1260"/>
      <c r="AM228" s="1260"/>
      <c r="AN228" s="1260"/>
      <c r="AO228" s="1260"/>
      <c r="AP228" s="1261"/>
      <c r="AQ228" s="1259"/>
      <c r="AR228" s="1260"/>
      <c r="AS228" s="1260"/>
      <c r="AT228" s="1260"/>
      <c r="AU228" s="1260"/>
      <c r="AV228" s="1260"/>
      <c r="AW228" s="1261"/>
      <c r="AX228" s="1259"/>
      <c r="AY228" s="1260"/>
      <c r="AZ228" s="1260"/>
      <c r="BA228" s="1260"/>
      <c r="BB228" s="1260"/>
      <c r="BC228" s="1260"/>
      <c r="BD228" s="1260"/>
      <c r="BE228" s="1261"/>
      <c r="BF228" s="237"/>
      <c r="BG228" s="1262"/>
      <c r="BH228" s="1265"/>
      <c r="BI228" s="1265"/>
    </row>
    <row r="229" spans="1:61" ht="12.75" customHeight="1">
      <c r="A229" s="1053" t="s">
        <v>345</v>
      </c>
      <c r="B229" s="1056"/>
      <c r="C229" s="1241"/>
      <c r="D229" s="1242"/>
      <c r="E229" s="1242"/>
      <c r="F229" s="1242"/>
      <c r="G229" s="1242"/>
      <c r="H229" s="1242"/>
      <c r="I229" s="1242"/>
      <c r="J229" s="1242"/>
      <c r="K229" s="1242"/>
      <c r="L229" s="1242"/>
      <c r="M229" s="1242"/>
      <c r="N229" s="1242"/>
      <c r="O229" s="1242"/>
      <c r="P229" s="1242"/>
      <c r="Q229" s="1242"/>
      <c r="R229" s="1242"/>
      <c r="S229" s="1242"/>
      <c r="T229" s="1242"/>
      <c r="U229" s="1242"/>
      <c r="V229" s="1242"/>
      <c r="W229" s="1242"/>
      <c r="X229" s="1242"/>
      <c r="Y229" s="1242"/>
      <c r="Z229" s="1242"/>
      <c r="AA229" s="1242"/>
      <c r="AB229" s="1242"/>
      <c r="AC229" s="1243"/>
      <c r="AD229" s="1194" t="str">
        <f>IF(AND(FIO&lt;&gt;"",AJ229="",AQ229="",AX229=""),0,IF($X$17="первая","Не   запол- нять !",""))</f>
        <v/>
      </c>
      <c r="AE229" s="1153"/>
      <c r="AF229" s="1153"/>
      <c r="AG229" s="1153"/>
      <c r="AH229" s="1153"/>
      <c r="AI229" s="1154"/>
      <c r="AJ229" s="1253"/>
      <c r="AK229" s="1254"/>
      <c r="AL229" s="1254"/>
      <c r="AM229" s="1254"/>
      <c r="AN229" s="1254"/>
      <c r="AO229" s="1254"/>
      <c r="AP229" s="1255"/>
      <c r="AQ229" s="1253"/>
      <c r="AR229" s="1254"/>
      <c r="AS229" s="1254"/>
      <c r="AT229" s="1254"/>
      <c r="AU229" s="1254"/>
      <c r="AV229" s="1254"/>
      <c r="AW229" s="1255"/>
      <c r="AX229" s="1253"/>
      <c r="AY229" s="1254"/>
      <c r="AZ229" s="1254"/>
      <c r="BA229" s="1254"/>
      <c r="BB229" s="1254"/>
      <c r="BC229" s="1254"/>
      <c r="BD229" s="1254"/>
      <c r="BE229" s="1255"/>
      <c r="BF229" s="237"/>
      <c r="BG229" s="1262">
        <f>IF($X$17="первая",0,MAX(AD229:BE233))</f>
        <v>0</v>
      </c>
      <c r="BH229" s="1263">
        <v>100</v>
      </c>
      <c r="BI229" s="1263"/>
    </row>
    <row r="230" spans="1:61" ht="12.75" customHeight="1">
      <c r="A230" s="1055"/>
      <c r="B230" s="1056"/>
      <c r="C230" s="1244"/>
      <c r="D230" s="1245"/>
      <c r="E230" s="1245"/>
      <c r="F230" s="1245"/>
      <c r="G230" s="1245"/>
      <c r="H230" s="1245"/>
      <c r="I230" s="1245"/>
      <c r="J230" s="1245"/>
      <c r="K230" s="1245"/>
      <c r="L230" s="1245"/>
      <c r="M230" s="1245"/>
      <c r="N230" s="1245"/>
      <c r="O230" s="1245"/>
      <c r="P230" s="1245"/>
      <c r="Q230" s="1245"/>
      <c r="R230" s="1245"/>
      <c r="S230" s="1245"/>
      <c r="T230" s="1245"/>
      <c r="U230" s="1245"/>
      <c r="V230" s="1245"/>
      <c r="W230" s="1245"/>
      <c r="X230" s="1245"/>
      <c r="Y230" s="1245"/>
      <c r="Z230" s="1245"/>
      <c r="AA230" s="1245"/>
      <c r="AB230" s="1245"/>
      <c r="AC230" s="1246"/>
      <c r="AD230" s="1250"/>
      <c r="AE230" s="1251"/>
      <c r="AF230" s="1251"/>
      <c r="AG230" s="1251"/>
      <c r="AH230" s="1251"/>
      <c r="AI230" s="1252"/>
      <c r="AJ230" s="1256"/>
      <c r="AK230" s="1257"/>
      <c r="AL230" s="1257"/>
      <c r="AM230" s="1257"/>
      <c r="AN230" s="1257"/>
      <c r="AO230" s="1257"/>
      <c r="AP230" s="1258"/>
      <c r="AQ230" s="1256"/>
      <c r="AR230" s="1257"/>
      <c r="AS230" s="1257"/>
      <c r="AT230" s="1257"/>
      <c r="AU230" s="1257"/>
      <c r="AV230" s="1257"/>
      <c r="AW230" s="1258"/>
      <c r="AX230" s="1256"/>
      <c r="AY230" s="1257"/>
      <c r="AZ230" s="1257"/>
      <c r="BA230" s="1257"/>
      <c r="BB230" s="1257"/>
      <c r="BC230" s="1257"/>
      <c r="BD230" s="1257"/>
      <c r="BE230" s="1258"/>
      <c r="BF230" s="237"/>
      <c r="BG230" s="1262"/>
      <c r="BH230" s="1264"/>
      <c r="BI230" s="1264"/>
    </row>
    <row r="231" spans="1:61" ht="12.75" customHeight="1">
      <c r="A231" s="1055"/>
      <c r="B231" s="1056"/>
      <c r="C231" s="1244"/>
      <c r="D231" s="1245"/>
      <c r="E231" s="1245"/>
      <c r="F231" s="1245"/>
      <c r="G231" s="1245"/>
      <c r="H231" s="1245"/>
      <c r="I231" s="1245"/>
      <c r="J231" s="1245"/>
      <c r="K231" s="1245"/>
      <c r="L231" s="1245"/>
      <c r="M231" s="1245"/>
      <c r="N231" s="1245"/>
      <c r="O231" s="1245"/>
      <c r="P231" s="1245"/>
      <c r="Q231" s="1245"/>
      <c r="R231" s="1245"/>
      <c r="S231" s="1245"/>
      <c r="T231" s="1245"/>
      <c r="U231" s="1245"/>
      <c r="V231" s="1245"/>
      <c r="W231" s="1245"/>
      <c r="X231" s="1245"/>
      <c r="Y231" s="1245"/>
      <c r="Z231" s="1245"/>
      <c r="AA231" s="1245"/>
      <c r="AB231" s="1245"/>
      <c r="AC231" s="1246"/>
      <c r="AD231" s="1250"/>
      <c r="AE231" s="1251"/>
      <c r="AF231" s="1251"/>
      <c r="AG231" s="1251"/>
      <c r="AH231" s="1251"/>
      <c r="AI231" s="1252"/>
      <c r="AJ231" s="1256"/>
      <c r="AK231" s="1257"/>
      <c r="AL231" s="1257"/>
      <c r="AM231" s="1257"/>
      <c r="AN231" s="1257"/>
      <c r="AO231" s="1257"/>
      <c r="AP231" s="1258"/>
      <c r="AQ231" s="1256"/>
      <c r="AR231" s="1257"/>
      <c r="AS231" s="1257"/>
      <c r="AT231" s="1257"/>
      <c r="AU231" s="1257"/>
      <c r="AV231" s="1257"/>
      <c r="AW231" s="1258"/>
      <c r="AX231" s="1256"/>
      <c r="AY231" s="1257"/>
      <c r="AZ231" s="1257"/>
      <c r="BA231" s="1257"/>
      <c r="BB231" s="1257"/>
      <c r="BC231" s="1257"/>
      <c r="BD231" s="1257"/>
      <c r="BE231" s="1258"/>
      <c r="BF231" s="237"/>
      <c r="BG231" s="1262"/>
      <c r="BH231" s="1264"/>
      <c r="BI231" s="1264"/>
    </row>
    <row r="232" spans="1:61" ht="12.75" customHeight="1">
      <c r="A232" s="1055"/>
      <c r="B232" s="1056"/>
      <c r="C232" s="1244"/>
      <c r="D232" s="1245"/>
      <c r="E232" s="1245"/>
      <c r="F232" s="1245"/>
      <c r="G232" s="1245"/>
      <c r="H232" s="1245"/>
      <c r="I232" s="1245"/>
      <c r="J232" s="1245"/>
      <c r="K232" s="1245"/>
      <c r="L232" s="1245"/>
      <c r="M232" s="1245"/>
      <c r="N232" s="1245"/>
      <c r="O232" s="1245"/>
      <c r="P232" s="1245"/>
      <c r="Q232" s="1245"/>
      <c r="R232" s="1245"/>
      <c r="S232" s="1245"/>
      <c r="T232" s="1245"/>
      <c r="U232" s="1245"/>
      <c r="V232" s="1245"/>
      <c r="W232" s="1245"/>
      <c r="X232" s="1245"/>
      <c r="Y232" s="1245"/>
      <c r="Z232" s="1245"/>
      <c r="AA232" s="1245"/>
      <c r="AB232" s="1245"/>
      <c r="AC232" s="1246"/>
      <c r="AD232" s="1250"/>
      <c r="AE232" s="1251"/>
      <c r="AF232" s="1251"/>
      <c r="AG232" s="1251"/>
      <c r="AH232" s="1251"/>
      <c r="AI232" s="1252"/>
      <c r="AJ232" s="1256"/>
      <c r="AK232" s="1257"/>
      <c r="AL232" s="1257"/>
      <c r="AM232" s="1257"/>
      <c r="AN232" s="1257"/>
      <c r="AO232" s="1257"/>
      <c r="AP232" s="1258"/>
      <c r="AQ232" s="1256"/>
      <c r="AR232" s="1257"/>
      <c r="AS232" s="1257"/>
      <c r="AT232" s="1257"/>
      <c r="AU232" s="1257"/>
      <c r="AV232" s="1257"/>
      <c r="AW232" s="1258"/>
      <c r="AX232" s="1256"/>
      <c r="AY232" s="1257"/>
      <c r="AZ232" s="1257"/>
      <c r="BA232" s="1257"/>
      <c r="BB232" s="1257"/>
      <c r="BC232" s="1257"/>
      <c r="BD232" s="1257"/>
      <c r="BE232" s="1258"/>
      <c r="BF232" s="237"/>
      <c r="BG232" s="1262"/>
      <c r="BH232" s="1264"/>
      <c r="BI232" s="1264"/>
    </row>
    <row r="233" spans="1:61" ht="12.75" customHeight="1">
      <c r="A233" s="1057"/>
      <c r="B233" s="1058"/>
      <c r="C233" s="1247"/>
      <c r="D233" s="1248"/>
      <c r="E233" s="1248"/>
      <c r="F233" s="1248"/>
      <c r="G233" s="1248"/>
      <c r="H233" s="1248"/>
      <c r="I233" s="1248"/>
      <c r="J233" s="1248"/>
      <c r="K233" s="1248"/>
      <c r="L233" s="1248"/>
      <c r="M233" s="1248"/>
      <c r="N233" s="1248"/>
      <c r="O233" s="1248"/>
      <c r="P233" s="1248"/>
      <c r="Q233" s="1248"/>
      <c r="R233" s="1248"/>
      <c r="S233" s="1248"/>
      <c r="T233" s="1248"/>
      <c r="U233" s="1248"/>
      <c r="V233" s="1248"/>
      <c r="W233" s="1248"/>
      <c r="X233" s="1248"/>
      <c r="Y233" s="1248"/>
      <c r="Z233" s="1248"/>
      <c r="AA233" s="1248"/>
      <c r="AB233" s="1248"/>
      <c r="AC233" s="1249"/>
      <c r="AD233" s="1195"/>
      <c r="AE233" s="1155"/>
      <c r="AF233" s="1155"/>
      <c r="AG233" s="1155"/>
      <c r="AH233" s="1155"/>
      <c r="AI233" s="1156"/>
      <c r="AJ233" s="1259"/>
      <c r="AK233" s="1260"/>
      <c r="AL233" s="1260"/>
      <c r="AM233" s="1260"/>
      <c r="AN233" s="1260"/>
      <c r="AO233" s="1260"/>
      <c r="AP233" s="1261"/>
      <c r="AQ233" s="1259"/>
      <c r="AR233" s="1260"/>
      <c r="AS233" s="1260"/>
      <c r="AT233" s="1260"/>
      <c r="AU233" s="1260"/>
      <c r="AV233" s="1260"/>
      <c r="AW233" s="1261"/>
      <c r="AX233" s="1259"/>
      <c r="AY233" s="1260"/>
      <c r="AZ233" s="1260"/>
      <c r="BA233" s="1260"/>
      <c r="BB233" s="1260"/>
      <c r="BC233" s="1260"/>
      <c r="BD233" s="1260"/>
      <c r="BE233" s="1261"/>
      <c r="BF233" s="237"/>
      <c r="BG233" s="1262"/>
      <c r="BH233" s="1265"/>
      <c r="BI233" s="1265"/>
    </row>
    <row r="234" spans="1:61" ht="12.75" customHeight="1">
      <c r="A234" s="1053" t="s">
        <v>346</v>
      </c>
      <c r="B234" s="1056"/>
      <c r="C234" s="1241"/>
      <c r="D234" s="1242"/>
      <c r="E234" s="1242"/>
      <c r="F234" s="1242"/>
      <c r="G234" s="1242"/>
      <c r="H234" s="1242"/>
      <c r="I234" s="1242"/>
      <c r="J234" s="1242"/>
      <c r="K234" s="1242"/>
      <c r="L234" s="1242"/>
      <c r="M234" s="1242"/>
      <c r="N234" s="1242"/>
      <c r="O234" s="1242"/>
      <c r="P234" s="1242"/>
      <c r="Q234" s="1242"/>
      <c r="R234" s="1242"/>
      <c r="S234" s="1242"/>
      <c r="T234" s="1242"/>
      <c r="U234" s="1242"/>
      <c r="V234" s="1242"/>
      <c r="W234" s="1242"/>
      <c r="X234" s="1242"/>
      <c r="Y234" s="1242"/>
      <c r="Z234" s="1242"/>
      <c r="AA234" s="1242"/>
      <c r="AB234" s="1242"/>
      <c r="AC234" s="1243"/>
      <c r="AD234" s="1194" t="str">
        <f>IF(AND(FIO&lt;&gt;"",AJ234="",AQ234="",AX234=""),0,IF($X$17="первая","Не   запол- нять !",""))</f>
        <v/>
      </c>
      <c r="AE234" s="1153"/>
      <c r="AF234" s="1153"/>
      <c r="AG234" s="1153"/>
      <c r="AH234" s="1153"/>
      <c r="AI234" s="1154"/>
      <c r="AJ234" s="1253"/>
      <c r="AK234" s="1254"/>
      <c r="AL234" s="1254"/>
      <c r="AM234" s="1254"/>
      <c r="AN234" s="1254"/>
      <c r="AO234" s="1254"/>
      <c r="AP234" s="1255"/>
      <c r="AQ234" s="1253"/>
      <c r="AR234" s="1254"/>
      <c r="AS234" s="1254"/>
      <c r="AT234" s="1254"/>
      <c r="AU234" s="1254"/>
      <c r="AV234" s="1254"/>
      <c r="AW234" s="1255"/>
      <c r="AX234" s="1253"/>
      <c r="AY234" s="1254"/>
      <c r="AZ234" s="1254"/>
      <c r="BA234" s="1254"/>
      <c r="BB234" s="1254"/>
      <c r="BC234" s="1254"/>
      <c r="BD234" s="1254"/>
      <c r="BE234" s="1255"/>
      <c r="BF234" s="237"/>
      <c r="BG234" s="1262">
        <f>IF($X$17="первая",0,MAX(AD234:BE238))</f>
        <v>0</v>
      </c>
      <c r="BH234" s="1263">
        <v>100</v>
      </c>
      <c r="BI234" s="1263"/>
    </row>
    <row r="235" spans="1:61" ht="12.75" customHeight="1">
      <c r="A235" s="1055"/>
      <c r="B235" s="1056"/>
      <c r="C235" s="1244"/>
      <c r="D235" s="1245"/>
      <c r="E235" s="1245"/>
      <c r="F235" s="1245"/>
      <c r="G235" s="1245"/>
      <c r="H235" s="1245"/>
      <c r="I235" s="1245"/>
      <c r="J235" s="1245"/>
      <c r="K235" s="1245"/>
      <c r="L235" s="1245"/>
      <c r="M235" s="1245"/>
      <c r="N235" s="1245"/>
      <c r="O235" s="1245"/>
      <c r="P235" s="1245"/>
      <c r="Q235" s="1245"/>
      <c r="R235" s="1245"/>
      <c r="S235" s="1245"/>
      <c r="T235" s="1245"/>
      <c r="U235" s="1245"/>
      <c r="V235" s="1245"/>
      <c r="W235" s="1245"/>
      <c r="X235" s="1245"/>
      <c r="Y235" s="1245"/>
      <c r="Z235" s="1245"/>
      <c r="AA235" s="1245"/>
      <c r="AB235" s="1245"/>
      <c r="AC235" s="1246"/>
      <c r="AD235" s="1250"/>
      <c r="AE235" s="1251"/>
      <c r="AF235" s="1251"/>
      <c r="AG235" s="1251"/>
      <c r="AH235" s="1251"/>
      <c r="AI235" s="1252"/>
      <c r="AJ235" s="1256"/>
      <c r="AK235" s="1257"/>
      <c r="AL235" s="1257"/>
      <c r="AM235" s="1257"/>
      <c r="AN235" s="1257"/>
      <c r="AO235" s="1257"/>
      <c r="AP235" s="1258"/>
      <c r="AQ235" s="1256"/>
      <c r="AR235" s="1257"/>
      <c r="AS235" s="1257"/>
      <c r="AT235" s="1257"/>
      <c r="AU235" s="1257"/>
      <c r="AV235" s="1257"/>
      <c r="AW235" s="1258"/>
      <c r="AX235" s="1256"/>
      <c r="AY235" s="1257"/>
      <c r="AZ235" s="1257"/>
      <c r="BA235" s="1257"/>
      <c r="BB235" s="1257"/>
      <c r="BC235" s="1257"/>
      <c r="BD235" s="1257"/>
      <c r="BE235" s="1258"/>
      <c r="BF235" s="237"/>
      <c r="BG235" s="1262"/>
      <c r="BH235" s="1264"/>
      <c r="BI235" s="1264"/>
    </row>
    <row r="236" spans="1:61" ht="12.75" customHeight="1">
      <c r="A236" s="1055"/>
      <c r="B236" s="1056"/>
      <c r="C236" s="1244"/>
      <c r="D236" s="1245"/>
      <c r="E236" s="1245"/>
      <c r="F236" s="1245"/>
      <c r="G236" s="1245"/>
      <c r="H236" s="1245"/>
      <c r="I236" s="1245"/>
      <c r="J236" s="1245"/>
      <c r="K236" s="1245"/>
      <c r="L236" s="1245"/>
      <c r="M236" s="1245"/>
      <c r="N236" s="1245"/>
      <c r="O236" s="1245"/>
      <c r="P236" s="1245"/>
      <c r="Q236" s="1245"/>
      <c r="R236" s="1245"/>
      <c r="S236" s="1245"/>
      <c r="T236" s="1245"/>
      <c r="U236" s="1245"/>
      <c r="V236" s="1245"/>
      <c r="W236" s="1245"/>
      <c r="X236" s="1245"/>
      <c r="Y236" s="1245"/>
      <c r="Z236" s="1245"/>
      <c r="AA236" s="1245"/>
      <c r="AB236" s="1245"/>
      <c r="AC236" s="1246"/>
      <c r="AD236" s="1250"/>
      <c r="AE236" s="1251"/>
      <c r="AF236" s="1251"/>
      <c r="AG236" s="1251"/>
      <c r="AH236" s="1251"/>
      <c r="AI236" s="1252"/>
      <c r="AJ236" s="1256"/>
      <c r="AK236" s="1257"/>
      <c r="AL236" s="1257"/>
      <c r="AM236" s="1257"/>
      <c r="AN236" s="1257"/>
      <c r="AO236" s="1257"/>
      <c r="AP236" s="1258"/>
      <c r="AQ236" s="1256"/>
      <c r="AR236" s="1257"/>
      <c r="AS236" s="1257"/>
      <c r="AT236" s="1257"/>
      <c r="AU236" s="1257"/>
      <c r="AV236" s="1257"/>
      <c r="AW236" s="1258"/>
      <c r="AX236" s="1256"/>
      <c r="AY236" s="1257"/>
      <c r="AZ236" s="1257"/>
      <c r="BA236" s="1257"/>
      <c r="BB236" s="1257"/>
      <c r="BC236" s="1257"/>
      <c r="BD236" s="1257"/>
      <c r="BE236" s="1258"/>
      <c r="BF236" s="237"/>
      <c r="BG236" s="1262"/>
      <c r="BH236" s="1264"/>
      <c r="BI236" s="1264"/>
    </row>
    <row r="237" spans="1:61" ht="12.75" customHeight="1">
      <c r="A237" s="1055"/>
      <c r="B237" s="1056"/>
      <c r="C237" s="1244"/>
      <c r="D237" s="1245"/>
      <c r="E237" s="1245"/>
      <c r="F237" s="1245"/>
      <c r="G237" s="1245"/>
      <c r="H237" s="1245"/>
      <c r="I237" s="1245"/>
      <c r="J237" s="1245"/>
      <c r="K237" s="1245"/>
      <c r="L237" s="1245"/>
      <c r="M237" s="1245"/>
      <c r="N237" s="1245"/>
      <c r="O237" s="1245"/>
      <c r="P237" s="1245"/>
      <c r="Q237" s="1245"/>
      <c r="R237" s="1245"/>
      <c r="S237" s="1245"/>
      <c r="T237" s="1245"/>
      <c r="U237" s="1245"/>
      <c r="V237" s="1245"/>
      <c r="W237" s="1245"/>
      <c r="X237" s="1245"/>
      <c r="Y237" s="1245"/>
      <c r="Z237" s="1245"/>
      <c r="AA237" s="1245"/>
      <c r="AB237" s="1245"/>
      <c r="AC237" s="1246"/>
      <c r="AD237" s="1250"/>
      <c r="AE237" s="1251"/>
      <c r="AF237" s="1251"/>
      <c r="AG237" s="1251"/>
      <c r="AH237" s="1251"/>
      <c r="AI237" s="1252"/>
      <c r="AJ237" s="1256"/>
      <c r="AK237" s="1257"/>
      <c r="AL237" s="1257"/>
      <c r="AM237" s="1257"/>
      <c r="AN237" s="1257"/>
      <c r="AO237" s="1257"/>
      <c r="AP237" s="1258"/>
      <c r="AQ237" s="1256"/>
      <c r="AR237" s="1257"/>
      <c r="AS237" s="1257"/>
      <c r="AT237" s="1257"/>
      <c r="AU237" s="1257"/>
      <c r="AV237" s="1257"/>
      <c r="AW237" s="1258"/>
      <c r="AX237" s="1256"/>
      <c r="AY237" s="1257"/>
      <c r="AZ237" s="1257"/>
      <c r="BA237" s="1257"/>
      <c r="BB237" s="1257"/>
      <c r="BC237" s="1257"/>
      <c r="BD237" s="1257"/>
      <c r="BE237" s="1258"/>
      <c r="BF237" s="237"/>
      <c r="BG237" s="1262"/>
      <c r="BH237" s="1264"/>
      <c r="BI237" s="1264"/>
    </row>
    <row r="238" spans="1:61" ht="12.75" customHeight="1">
      <c r="A238" s="1057"/>
      <c r="B238" s="1058"/>
      <c r="C238" s="1247"/>
      <c r="D238" s="1248"/>
      <c r="E238" s="1248"/>
      <c r="F238" s="1248"/>
      <c r="G238" s="1248"/>
      <c r="H238" s="1248"/>
      <c r="I238" s="1248"/>
      <c r="J238" s="1248"/>
      <c r="K238" s="1248"/>
      <c r="L238" s="1248"/>
      <c r="M238" s="1248"/>
      <c r="N238" s="1248"/>
      <c r="O238" s="1248"/>
      <c r="P238" s="1248"/>
      <c r="Q238" s="1248"/>
      <c r="R238" s="1248"/>
      <c r="S238" s="1248"/>
      <c r="T238" s="1248"/>
      <c r="U238" s="1248"/>
      <c r="V238" s="1248"/>
      <c r="W238" s="1248"/>
      <c r="X238" s="1248"/>
      <c r="Y238" s="1248"/>
      <c r="Z238" s="1248"/>
      <c r="AA238" s="1248"/>
      <c r="AB238" s="1248"/>
      <c r="AC238" s="1249"/>
      <c r="AD238" s="1195"/>
      <c r="AE238" s="1155"/>
      <c r="AF238" s="1155"/>
      <c r="AG238" s="1155"/>
      <c r="AH238" s="1155"/>
      <c r="AI238" s="1156"/>
      <c r="AJ238" s="1259"/>
      <c r="AK238" s="1260"/>
      <c r="AL238" s="1260"/>
      <c r="AM238" s="1260"/>
      <c r="AN238" s="1260"/>
      <c r="AO238" s="1260"/>
      <c r="AP238" s="1261"/>
      <c r="AQ238" s="1259"/>
      <c r="AR238" s="1260"/>
      <c r="AS238" s="1260"/>
      <c r="AT238" s="1260"/>
      <c r="AU238" s="1260"/>
      <c r="AV238" s="1260"/>
      <c r="AW238" s="1261"/>
      <c r="AX238" s="1259"/>
      <c r="AY238" s="1260"/>
      <c r="AZ238" s="1260"/>
      <c r="BA238" s="1260"/>
      <c r="BB238" s="1260"/>
      <c r="BC238" s="1260"/>
      <c r="BD238" s="1260"/>
      <c r="BE238" s="1261"/>
      <c r="BF238" s="237"/>
      <c r="BG238" s="1262"/>
      <c r="BH238" s="1265"/>
      <c r="BI238" s="1265"/>
    </row>
    <row r="239" spans="1:61" ht="12.75" customHeight="1">
      <c r="A239" s="1053" t="s">
        <v>347</v>
      </c>
      <c r="B239" s="1056"/>
      <c r="C239" s="1241"/>
      <c r="D239" s="1242"/>
      <c r="E239" s="1242"/>
      <c r="F239" s="1242"/>
      <c r="G239" s="1242"/>
      <c r="H239" s="1242"/>
      <c r="I239" s="1242"/>
      <c r="J239" s="1242"/>
      <c r="K239" s="1242"/>
      <c r="L239" s="1242"/>
      <c r="M239" s="1242"/>
      <c r="N239" s="1242"/>
      <c r="O239" s="1242"/>
      <c r="P239" s="1242"/>
      <c r="Q239" s="1242"/>
      <c r="R239" s="1242"/>
      <c r="S239" s="1242"/>
      <c r="T239" s="1242"/>
      <c r="U239" s="1242"/>
      <c r="V239" s="1242"/>
      <c r="W239" s="1242"/>
      <c r="X239" s="1242"/>
      <c r="Y239" s="1242"/>
      <c r="Z239" s="1242"/>
      <c r="AA239" s="1242"/>
      <c r="AB239" s="1242"/>
      <c r="AC239" s="1243"/>
      <c r="AD239" s="1194" t="str">
        <f>IF(AND(FIO&lt;&gt;"",AJ239="",AQ239="",AX239=""),0,IF($X$17="первая","Не   запол- нять !",""))</f>
        <v/>
      </c>
      <c r="AE239" s="1153"/>
      <c r="AF239" s="1153"/>
      <c r="AG239" s="1153"/>
      <c r="AH239" s="1153"/>
      <c r="AI239" s="1154"/>
      <c r="AJ239" s="1253"/>
      <c r="AK239" s="1254"/>
      <c r="AL239" s="1254"/>
      <c r="AM239" s="1254"/>
      <c r="AN239" s="1254"/>
      <c r="AO239" s="1254"/>
      <c r="AP239" s="1255"/>
      <c r="AQ239" s="1253"/>
      <c r="AR239" s="1254"/>
      <c r="AS239" s="1254"/>
      <c r="AT239" s="1254"/>
      <c r="AU239" s="1254"/>
      <c r="AV239" s="1254"/>
      <c r="AW239" s="1255"/>
      <c r="AX239" s="1253"/>
      <c r="AY239" s="1254"/>
      <c r="AZ239" s="1254"/>
      <c r="BA239" s="1254"/>
      <c r="BB239" s="1254"/>
      <c r="BC239" s="1254"/>
      <c r="BD239" s="1254"/>
      <c r="BE239" s="1255"/>
      <c r="BF239" s="237"/>
      <c r="BG239" s="1262">
        <f>IF($X$17="первая",0,MAX(AD239:BE243))</f>
        <v>0</v>
      </c>
      <c r="BH239" s="1263">
        <v>100</v>
      </c>
      <c r="BI239" s="1263"/>
    </row>
    <row r="240" spans="1:61" ht="12.75" customHeight="1">
      <c r="A240" s="1055"/>
      <c r="B240" s="1056"/>
      <c r="C240" s="1244"/>
      <c r="D240" s="1245"/>
      <c r="E240" s="1245"/>
      <c r="F240" s="1245"/>
      <c r="G240" s="1245"/>
      <c r="H240" s="1245"/>
      <c r="I240" s="1245"/>
      <c r="J240" s="1245"/>
      <c r="K240" s="1245"/>
      <c r="L240" s="1245"/>
      <c r="M240" s="1245"/>
      <c r="N240" s="1245"/>
      <c r="O240" s="1245"/>
      <c r="P240" s="1245"/>
      <c r="Q240" s="1245"/>
      <c r="R240" s="1245"/>
      <c r="S240" s="1245"/>
      <c r="T240" s="1245"/>
      <c r="U240" s="1245"/>
      <c r="V240" s="1245"/>
      <c r="W240" s="1245"/>
      <c r="X240" s="1245"/>
      <c r="Y240" s="1245"/>
      <c r="Z240" s="1245"/>
      <c r="AA240" s="1245"/>
      <c r="AB240" s="1245"/>
      <c r="AC240" s="1246"/>
      <c r="AD240" s="1250"/>
      <c r="AE240" s="1251"/>
      <c r="AF240" s="1251"/>
      <c r="AG240" s="1251"/>
      <c r="AH240" s="1251"/>
      <c r="AI240" s="1252"/>
      <c r="AJ240" s="1256"/>
      <c r="AK240" s="1257"/>
      <c r="AL240" s="1257"/>
      <c r="AM240" s="1257"/>
      <c r="AN240" s="1257"/>
      <c r="AO240" s="1257"/>
      <c r="AP240" s="1258"/>
      <c r="AQ240" s="1256"/>
      <c r="AR240" s="1257"/>
      <c r="AS240" s="1257"/>
      <c r="AT240" s="1257"/>
      <c r="AU240" s="1257"/>
      <c r="AV240" s="1257"/>
      <c r="AW240" s="1258"/>
      <c r="AX240" s="1256"/>
      <c r="AY240" s="1257"/>
      <c r="AZ240" s="1257"/>
      <c r="BA240" s="1257"/>
      <c r="BB240" s="1257"/>
      <c r="BC240" s="1257"/>
      <c r="BD240" s="1257"/>
      <c r="BE240" s="1258"/>
      <c r="BF240" s="237"/>
      <c r="BG240" s="1262"/>
      <c r="BH240" s="1264"/>
      <c r="BI240" s="1264"/>
    </row>
    <row r="241" spans="1:62" ht="12.75" customHeight="1">
      <c r="A241" s="1055"/>
      <c r="B241" s="1056"/>
      <c r="C241" s="1244"/>
      <c r="D241" s="1245"/>
      <c r="E241" s="1245"/>
      <c r="F241" s="1245"/>
      <c r="G241" s="1245"/>
      <c r="H241" s="1245"/>
      <c r="I241" s="1245"/>
      <c r="J241" s="1245"/>
      <c r="K241" s="1245"/>
      <c r="L241" s="1245"/>
      <c r="M241" s="1245"/>
      <c r="N241" s="1245"/>
      <c r="O241" s="1245"/>
      <c r="P241" s="1245"/>
      <c r="Q241" s="1245"/>
      <c r="R241" s="1245"/>
      <c r="S241" s="1245"/>
      <c r="T241" s="1245"/>
      <c r="U241" s="1245"/>
      <c r="V241" s="1245"/>
      <c r="W241" s="1245"/>
      <c r="X241" s="1245"/>
      <c r="Y241" s="1245"/>
      <c r="Z241" s="1245"/>
      <c r="AA241" s="1245"/>
      <c r="AB241" s="1245"/>
      <c r="AC241" s="1246"/>
      <c r="AD241" s="1250"/>
      <c r="AE241" s="1251"/>
      <c r="AF241" s="1251"/>
      <c r="AG241" s="1251"/>
      <c r="AH241" s="1251"/>
      <c r="AI241" s="1252"/>
      <c r="AJ241" s="1256"/>
      <c r="AK241" s="1257"/>
      <c r="AL241" s="1257"/>
      <c r="AM241" s="1257"/>
      <c r="AN241" s="1257"/>
      <c r="AO241" s="1257"/>
      <c r="AP241" s="1258"/>
      <c r="AQ241" s="1256"/>
      <c r="AR241" s="1257"/>
      <c r="AS241" s="1257"/>
      <c r="AT241" s="1257"/>
      <c r="AU241" s="1257"/>
      <c r="AV241" s="1257"/>
      <c r="AW241" s="1258"/>
      <c r="AX241" s="1256"/>
      <c r="AY241" s="1257"/>
      <c r="AZ241" s="1257"/>
      <c r="BA241" s="1257"/>
      <c r="BB241" s="1257"/>
      <c r="BC241" s="1257"/>
      <c r="BD241" s="1257"/>
      <c r="BE241" s="1258"/>
      <c r="BF241" s="237"/>
      <c r="BG241" s="1262"/>
      <c r="BH241" s="1264"/>
      <c r="BI241" s="1264"/>
    </row>
    <row r="242" spans="1:62" ht="12.75" customHeight="1">
      <c r="A242" s="1055"/>
      <c r="B242" s="1056"/>
      <c r="C242" s="1244"/>
      <c r="D242" s="1245"/>
      <c r="E242" s="1245"/>
      <c r="F242" s="1245"/>
      <c r="G242" s="1245"/>
      <c r="H242" s="1245"/>
      <c r="I242" s="1245"/>
      <c r="J242" s="1245"/>
      <c r="K242" s="1245"/>
      <c r="L242" s="1245"/>
      <c r="M242" s="1245"/>
      <c r="N242" s="1245"/>
      <c r="O242" s="1245"/>
      <c r="P242" s="1245"/>
      <c r="Q242" s="1245"/>
      <c r="R242" s="1245"/>
      <c r="S242" s="1245"/>
      <c r="T242" s="1245"/>
      <c r="U242" s="1245"/>
      <c r="V242" s="1245"/>
      <c r="W242" s="1245"/>
      <c r="X242" s="1245"/>
      <c r="Y242" s="1245"/>
      <c r="Z242" s="1245"/>
      <c r="AA242" s="1245"/>
      <c r="AB242" s="1245"/>
      <c r="AC242" s="1246"/>
      <c r="AD242" s="1250"/>
      <c r="AE242" s="1251"/>
      <c r="AF242" s="1251"/>
      <c r="AG242" s="1251"/>
      <c r="AH242" s="1251"/>
      <c r="AI242" s="1252"/>
      <c r="AJ242" s="1256"/>
      <c r="AK242" s="1257"/>
      <c r="AL242" s="1257"/>
      <c r="AM242" s="1257"/>
      <c r="AN242" s="1257"/>
      <c r="AO242" s="1257"/>
      <c r="AP242" s="1258"/>
      <c r="AQ242" s="1256"/>
      <c r="AR242" s="1257"/>
      <c r="AS242" s="1257"/>
      <c r="AT242" s="1257"/>
      <c r="AU242" s="1257"/>
      <c r="AV242" s="1257"/>
      <c r="AW242" s="1258"/>
      <c r="AX242" s="1256"/>
      <c r="AY242" s="1257"/>
      <c r="AZ242" s="1257"/>
      <c r="BA242" s="1257"/>
      <c r="BB242" s="1257"/>
      <c r="BC242" s="1257"/>
      <c r="BD242" s="1257"/>
      <c r="BE242" s="1258"/>
      <c r="BF242" s="237"/>
      <c r="BG242" s="1262"/>
      <c r="BH242" s="1264"/>
      <c r="BI242" s="1264"/>
    </row>
    <row r="243" spans="1:62" ht="12.75" customHeight="1">
      <c r="A243" s="1057"/>
      <c r="B243" s="1058"/>
      <c r="C243" s="1247"/>
      <c r="D243" s="1248"/>
      <c r="E243" s="1248"/>
      <c r="F243" s="1248"/>
      <c r="G243" s="1248"/>
      <c r="H243" s="1248"/>
      <c r="I243" s="1248"/>
      <c r="J243" s="1248"/>
      <c r="K243" s="1248"/>
      <c r="L243" s="1248"/>
      <c r="M243" s="1248"/>
      <c r="N243" s="1248"/>
      <c r="O243" s="1248"/>
      <c r="P243" s="1248"/>
      <c r="Q243" s="1248"/>
      <c r="R243" s="1248"/>
      <c r="S243" s="1248"/>
      <c r="T243" s="1248"/>
      <c r="U243" s="1248"/>
      <c r="V243" s="1248"/>
      <c r="W243" s="1248"/>
      <c r="X243" s="1248"/>
      <c r="Y243" s="1248"/>
      <c r="Z243" s="1248"/>
      <c r="AA243" s="1248"/>
      <c r="AB243" s="1248"/>
      <c r="AC243" s="1249"/>
      <c r="AD243" s="1195"/>
      <c r="AE243" s="1155"/>
      <c r="AF243" s="1155"/>
      <c r="AG243" s="1155"/>
      <c r="AH243" s="1155"/>
      <c r="AI243" s="1156"/>
      <c r="AJ243" s="1259"/>
      <c r="AK243" s="1260"/>
      <c r="AL243" s="1260"/>
      <c r="AM243" s="1260"/>
      <c r="AN243" s="1260"/>
      <c r="AO243" s="1260"/>
      <c r="AP243" s="1261"/>
      <c r="AQ243" s="1259"/>
      <c r="AR243" s="1260"/>
      <c r="AS243" s="1260"/>
      <c r="AT243" s="1260"/>
      <c r="AU243" s="1260"/>
      <c r="AV243" s="1260"/>
      <c r="AW243" s="1261"/>
      <c r="AX243" s="1259"/>
      <c r="AY243" s="1260"/>
      <c r="AZ243" s="1260"/>
      <c r="BA243" s="1260"/>
      <c r="BB243" s="1260"/>
      <c r="BC243" s="1260"/>
      <c r="BD243" s="1260"/>
      <c r="BE243" s="1261"/>
      <c r="BF243" s="237"/>
      <c r="BG243" s="1262"/>
      <c r="BH243" s="1265"/>
      <c r="BI243" s="1265"/>
    </row>
    <row r="244" spans="1:62" ht="12.75" customHeight="1">
      <c r="A244" s="1053" t="s">
        <v>348</v>
      </c>
      <c r="B244" s="1056"/>
      <c r="C244" s="1241"/>
      <c r="D244" s="1242"/>
      <c r="E244" s="1242"/>
      <c r="F244" s="1242"/>
      <c r="G244" s="1242"/>
      <c r="H244" s="1242"/>
      <c r="I244" s="1242"/>
      <c r="J244" s="1242"/>
      <c r="K244" s="1242"/>
      <c r="L244" s="1242"/>
      <c r="M244" s="1242"/>
      <c r="N244" s="1242"/>
      <c r="O244" s="1242"/>
      <c r="P244" s="1242"/>
      <c r="Q244" s="1242"/>
      <c r="R244" s="1242"/>
      <c r="S244" s="1242"/>
      <c r="T244" s="1242"/>
      <c r="U244" s="1242"/>
      <c r="V244" s="1242"/>
      <c r="W244" s="1242"/>
      <c r="X244" s="1242"/>
      <c r="Y244" s="1242"/>
      <c r="Z244" s="1242"/>
      <c r="AA244" s="1242"/>
      <c r="AB244" s="1242"/>
      <c r="AC244" s="1243"/>
      <c r="AD244" s="1194" t="str">
        <f>IF(AND(FIO&lt;&gt;"",AJ244="",AQ244="",AX244=""),0,IF($X$17="первая","Не   запол- нять !",""))</f>
        <v/>
      </c>
      <c r="AE244" s="1153"/>
      <c r="AF244" s="1153"/>
      <c r="AG244" s="1153"/>
      <c r="AH244" s="1153"/>
      <c r="AI244" s="1154"/>
      <c r="AJ244" s="1253"/>
      <c r="AK244" s="1254"/>
      <c r="AL244" s="1254"/>
      <c r="AM244" s="1254"/>
      <c r="AN244" s="1254"/>
      <c r="AO244" s="1254"/>
      <c r="AP244" s="1255"/>
      <c r="AQ244" s="1253"/>
      <c r="AR244" s="1254"/>
      <c r="AS244" s="1254"/>
      <c r="AT244" s="1254"/>
      <c r="AU244" s="1254"/>
      <c r="AV244" s="1254"/>
      <c r="AW244" s="1255"/>
      <c r="AX244" s="1253"/>
      <c r="AY244" s="1254"/>
      <c r="AZ244" s="1254"/>
      <c r="BA244" s="1254"/>
      <c r="BB244" s="1254"/>
      <c r="BC244" s="1254"/>
      <c r="BD244" s="1254"/>
      <c r="BE244" s="1255"/>
      <c r="BF244" s="237"/>
      <c r="BG244" s="1262">
        <f>IF($X$17="первая",0,MAX(AD244:BE248))</f>
        <v>0</v>
      </c>
      <c r="BH244" s="1263">
        <v>100</v>
      </c>
      <c r="BI244" s="1263"/>
    </row>
    <row r="245" spans="1:62" ht="12.75" customHeight="1">
      <c r="A245" s="1055"/>
      <c r="B245" s="1056"/>
      <c r="C245" s="1244"/>
      <c r="D245" s="1245"/>
      <c r="E245" s="1245"/>
      <c r="F245" s="1245"/>
      <c r="G245" s="1245"/>
      <c r="H245" s="1245"/>
      <c r="I245" s="1245"/>
      <c r="J245" s="1245"/>
      <c r="K245" s="1245"/>
      <c r="L245" s="1245"/>
      <c r="M245" s="1245"/>
      <c r="N245" s="1245"/>
      <c r="O245" s="1245"/>
      <c r="P245" s="1245"/>
      <c r="Q245" s="1245"/>
      <c r="R245" s="1245"/>
      <c r="S245" s="1245"/>
      <c r="T245" s="1245"/>
      <c r="U245" s="1245"/>
      <c r="V245" s="1245"/>
      <c r="W245" s="1245"/>
      <c r="X245" s="1245"/>
      <c r="Y245" s="1245"/>
      <c r="Z245" s="1245"/>
      <c r="AA245" s="1245"/>
      <c r="AB245" s="1245"/>
      <c r="AC245" s="1246"/>
      <c r="AD245" s="1250"/>
      <c r="AE245" s="1251"/>
      <c r="AF245" s="1251"/>
      <c r="AG245" s="1251"/>
      <c r="AH245" s="1251"/>
      <c r="AI245" s="1252"/>
      <c r="AJ245" s="1256"/>
      <c r="AK245" s="1257"/>
      <c r="AL245" s="1257"/>
      <c r="AM245" s="1257"/>
      <c r="AN245" s="1257"/>
      <c r="AO245" s="1257"/>
      <c r="AP245" s="1258"/>
      <c r="AQ245" s="1256"/>
      <c r="AR245" s="1257"/>
      <c r="AS245" s="1257"/>
      <c r="AT245" s="1257"/>
      <c r="AU245" s="1257"/>
      <c r="AV245" s="1257"/>
      <c r="AW245" s="1258"/>
      <c r="AX245" s="1256"/>
      <c r="AY245" s="1257"/>
      <c r="AZ245" s="1257"/>
      <c r="BA245" s="1257"/>
      <c r="BB245" s="1257"/>
      <c r="BC245" s="1257"/>
      <c r="BD245" s="1257"/>
      <c r="BE245" s="1258"/>
      <c r="BF245" s="237"/>
      <c r="BG245" s="1262"/>
      <c r="BH245" s="1264"/>
      <c r="BI245" s="1264"/>
    </row>
    <row r="246" spans="1:62" ht="12.75" customHeight="1">
      <c r="A246" s="1055"/>
      <c r="B246" s="1056"/>
      <c r="C246" s="1244"/>
      <c r="D246" s="1245"/>
      <c r="E246" s="1245"/>
      <c r="F246" s="1245"/>
      <c r="G246" s="1245"/>
      <c r="H246" s="1245"/>
      <c r="I246" s="1245"/>
      <c r="J246" s="1245"/>
      <c r="K246" s="1245"/>
      <c r="L246" s="1245"/>
      <c r="M246" s="1245"/>
      <c r="N246" s="1245"/>
      <c r="O246" s="1245"/>
      <c r="P246" s="1245"/>
      <c r="Q246" s="1245"/>
      <c r="R246" s="1245"/>
      <c r="S246" s="1245"/>
      <c r="T246" s="1245"/>
      <c r="U246" s="1245"/>
      <c r="V246" s="1245"/>
      <c r="W246" s="1245"/>
      <c r="X246" s="1245"/>
      <c r="Y246" s="1245"/>
      <c r="Z246" s="1245"/>
      <c r="AA246" s="1245"/>
      <c r="AB246" s="1245"/>
      <c r="AC246" s="1246"/>
      <c r="AD246" s="1250"/>
      <c r="AE246" s="1251"/>
      <c r="AF246" s="1251"/>
      <c r="AG246" s="1251"/>
      <c r="AH246" s="1251"/>
      <c r="AI246" s="1252"/>
      <c r="AJ246" s="1256"/>
      <c r="AK246" s="1257"/>
      <c r="AL246" s="1257"/>
      <c r="AM246" s="1257"/>
      <c r="AN246" s="1257"/>
      <c r="AO246" s="1257"/>
      <c r="AP246" s="1258"/>
      <c r="AQ246" s="1256"/>
      <c r="AR246" s="1257"/>
      <c r="AS246" s="1257"/>
      <c r="AT246" s="1257"/>
      <c r="AU246" s="1257"/>
      <c r="AV246" s="1257"/>
      <c r="AW246" s="1258"/>
      <c r="AX246" s="1256"/>
      <c r="AY246" s="1257"/>
      <c r="AZ246" s="1257"/>
      <c r="BA246" s="1257"/>
      <c r="BB246" s="1257"/>
      <c r="BC246" s="1257"/>
      <c r="BD246" s="1257"/>
      <c r="BE246" s="1258"/>
      <c r="BF246" s="237"/>
      <c r="BG246" s="1262"/>
      <c r="BH246" s="1264"/>
      <c r="BI246" s="1264"/>
    </row>
    <row r="247" spans="1:62" ht="12.75" customHeight="1">
      <c r="A247" s="1055"/>
      <c r="B247" s="1056"/>
      <c r="C247" s="1244"/>
      <c r="D247" s="1245"/>
      <c r="E247" s="1245"/>
      <c r="F247" s="1245"/>
      <c r="G247" s="1245"/>
      <c r="H247" s="1245"/>
      <c r="I247" s="1245"/>
      <c r="J247" s="1245"/>
      <c r="K247" s="1245"/>
      <c r="L247" s="1245"/>
      <c r="M247" s="1245"/>
      <c r="N247" s="1245"/>
      <c r="O247" s="1245"/>
      <c r="P247" s="1245"/>
      <c r="Q247" s="1245"/>
      <c r="R247" s="1245"/>
      <c r="S247" s="1245"/>
      <c r="T247" s="1245"/>
      <c r="U247" s="1245"/>
      <c r="V247" s="1245"/>
      <c r="W247" s="1245"/>
      <c r="X247" s="1245"/>
      <c r="Y247" s="1245"/>
      <c r="Z247" s="1245"/>
      <c r="AA247" s="1245"/>
      <c r="AB247" s="1245"/>
      <c r="AC247" s="1246"/>
      <c r="AD247" s="1250"/>
      <c r="AE247" s="1251"/>
      <c r="AF247" s="1251"/>
      <c r="AG247" s="1251"/>
      <c r="AH247" s="1251"/>
      <c r="AI247" s="1252"/>
      <c r="AJ247" s="1256"/>
      <c r="AK247" s="1257"/>
      <c r="AL247" s="1257"/>
      <c r="AM247" s="1257"/>
      <c r="AN247" s="1257"/>
      <c r="AO247" s="1257"/>
      <c r="AP247" s="1258"/>
      <c r="AQ247" s="1256"/>
      <c r="AR247" s="1257"/>
      <c r="AS247" s="1257"/>
      <c r="AT247" s="1257"/>
      <c r="AU247" s="1257"/>
      <c r="AV247" s="1257"/>
      <c r="AW247" s="1258"/>
      <c r="AX247" s="1256"/>
      <c r="AY247" s="1257"/>
      <c r="AZ247" s="1257"/>
      <c r="BA247" s="1257"/>
      <c r="BB247" s="1257"/>
      <c r="BC247" s="1257"/>
      <c r="BD247" s="1257"/>
      <c r="BE247" s="1258"/>
      <c r="BF247" s="237"/>
      <c r="BG247" s="1262"/>
      <c r="BH247" s="1264"/>
      <c r="BI247" s="1264"/>
    </row>
    <row r="248" spans="1:62" ht="12.75" customHeight="1">
      <c r="A248" s="1057"/>
      <c r="B248" s="1058"/>
      <c r="C248" s="1247"/>
      <c r="D248" s="1248"/>
      <c r="E248" s="1248"/>
      <c r="F248" s="1248"/>
      <c r="G248" s="1248"/>
      <c r="H248" s="1248"/>
      <c r="I248" s="1248"/>
      <c r="J248" s="1248"/>
      <c r="K248" s="1248"/>
      <c r="L248" s="1248"/>
      <c r="M248" s="1248"/>
      <c r="N248" s="1248"/>
      <c r="O248" s="1248"/>
      <c r="P248" s="1248"/>
      <c r="Q248" s="1248"/>
      <c r="R248" s="1248"/>
      <c r="S248" s="1248"/>
      <c r="T248" s="1248"/>
      <c r="U248" s="1248"/>
      <c r="V248" s="1248"/>
      <c r="W248" s="1248"/>
      <c r="X248" s="1248"/>
      <c r="Y248" s="1248"/>
      <c r="Z248" s="1248"/>
      <c r="AA248" s="1248"/>
      <c r="AB248" s="1248"/>
      <c r="AC248" s="1249"/>
      <c r="AD248" s="1195"/>
      <c r="AE248" s="1155"/>
      <c r="AF248" s="1155"/>
      <c r="AG248" s="1155"/>
      <c r="AH248" s="1155"/>
      <c r="AI248" s="1156"/>
      <c r="AJ248" s="1259"/>
      <c r="AK248" s="1260"/>
      <c r="AL248" s="1260"/>
      <c r="AM248" s="1260"/>
      <c r="AN248" s="1260"/>
      <c r="AO248" s="1260"/>
      <c r="AP248" s="1261"/>
      <c r="AQ248" s="1259"/>
      <c r="AR248" s="1260"/>
      <c r="AS248" s="1260"/>
      <c r="AT248" s="1260"/>
      <c r="AU248" s="1260"/>
      <c r="AV248" s="1260"/>
      <c r="AW248" s="1261"/>
      <c r="AX248" s="1259"/>
      <c r="AY248" s="1260"/>
      <c r="AZ248" s="1260"/>
      <c r="BA248" s="1260"/>
      <c r="BB248" s="1260"/>
      <c r="BC248" s="1260"/>
      <c r="BD248" s="1260"/>
      <c r="BE248" s="1261"/>
      <c r="BF248" s="237"/>
      <c r="BG248" s="1262"/>
      <c r="BH248" s="1265"/>
      <c r="BI248" s="1265"/>
    </row>
    <row r="249" spans="1:62" ht="12.75" customHeight="1">
      <c r="A249" s="1239"/>
      <c r="B249" s="1239"/>
      <c r="C249" s="1239"/>
      <c r="BF249" s="237"/>
      <c r="BH249" s="2"/>
      <c r="BI249" s="2"/>
    </row>
    <row r="250" spans="1:62" s="312" customFormat="1" ht="21" customHeight="1">
      <c r="A250" s="1240" t="s">
        <v>134</v>
      </c>
      <c r="B250" s="1240"/>
      <c r="C250" s="1240"/>
      <c r="D250" s="1205" t="s">
        <v>116</v>
      </c>
      <c r="E250" s="1206"/>
      <c r="F250" s="1206"/>
      <c r="G250" s="1206"/>
      <c r="H250" s="1206"/>
      <c r="I250" s="1206"/>
      <c r="J250" s="1206"/>
      <c r="K250" s="1206"/>
      <c r="L250" s="1206"/>
      <c r="M250" s="1206"/>
      <c r="N250" s="1206"/>
      <c r="O250" s="1206"/>
      <c r="P250" s="1206"/>
      <c r="Q250" s="1206"/>
      <c r="R250" s="1206"/>
      <c r="S250" s="1206"/>
      <c r="T250" s="1206"/>
      <c r="U250" s="1206"/>
      <c r="V250" s="1206"/>
      <c r="W250" s="1206"/>
      <c r="X250" s="1206"/>
      <c r="Y250" s="1206"/>
      <c r="Z250" s="1206"/>
      <c r="AA250" s="1206"/>
      <c r="AB250" s="1206"/>
      <c r="AC250" s="1206"/>
      <c r="AD250" s="1206"/>
      <c r="AE250" s="1206"/>
      <c r="AF250" s="1206"/>
      <c r="AG250" s="1206"/>
      <c r="AH250" s="1206"/>
      <c r="AI250" s="1206"/>
      <c r="AJ250" s="1206"/>
      <c r="AK250" s="1206"/>
      <c r="AL250" s="1206"/>
      <c r="AM250" s="1206"/>
      <c r="AN250" s="1206"/>
      <c r="AO250" s="1206"/>
      <c r="AP250" s="1206"/>
      <c r="AQ250" s="1206"/>
      <c r="AR250" s="1206"/>
      <c r="AS250" s="1206"/>
      <c r="AT250" s="1206"/>
      <c r="AU250" s="1206"/>
      <c r="AV250" s="1206"/>
      <c r="AW250" s="1206"/>
      <c r="AX250" s="1206"/>
      <c r="AY250" s="1206"/>
      <c r="AZ250" s="1206"/>
      <c r="BA250" s="1206"/>
      <c r="BB250" s="1206"/>
      <c r="BC250" s="1206"/>
      <c r="BD250" s="1206"/>
      <c r="BE250" s="1206"/>
      <c r="BF250" s="237"/>
      <c r="BG250" s="298"/>
      <c r="BJ250" s="313"/>
    </row>
    <row r="251" spans="1:62" s="312" customFormat="1" ht="5.25" customHeight="1">
      <c r="A251" s="322"/>
      <c r="B251" s="322"/>
      <c r="C251" s="322"/>
      <c r="D251" s="320"/>
      <c r="E251" s="321"/>
      <c r="F251" s="321"/>
      <c r="G251" s="321"/>
      <c r="H251" s="321"/>
      <c r="I251" s="321"/>
      <c r="J251" s="321"/>
      <c r="K251" s="321"/>
      <c r="L251" s="321"/>
      <c r="M251" s="321"/>
      <c r="N251" s="321"/>
      <c r="O251" s="321"/>
      <c r="P251" s="321"/>
      <c r="Q251" s="321"/>
      <c r="R251" s="321"/>
      <c r="S251" s="321"/>
      <c r="T251" s="321"/>
      <c r="U251" s="321"/>
      <c r="V251" s="321"/>
      <c r="W251" s="321"/>
      <c r="X251" s="321"/>
      <c r="Y251" s="321"/>
      <c r="Z251" s="321"/>
      <c r="AA251" s="321"/>
      <c r="AB251" s="321"/>
      <c r="AC251" s="321"/>
      <c r="AD251" s="321"/>
      <c r="AE251" s="321"/>
      <c r="AF251" s="321"/>
      <c r="AG251" s="321"/>
      <c r="AH251" s="321"/>
      <c r="AI251" s="321"/>
      <c r="AJ251" s="321"/>
      <c r="AK251" s="321"/>
      <c r="AL251" s="321"/>
      <c r="AM251" s="321"/>
      <c r="AN251" s="321"/>
      <c r="AO251" s="321"/>
      <c r="AP251" s="321"/>
      <c r="AQ251" s="321"/>
      <c r="AR251" s="321"/>
      <c r="AS251" s="321"/>
      <c r="AT251" s="321"/>
      <c r="AU251" s="321"/>
      <c r="AV251" s="321"/>
      <c r="AW251" s="321"/>
      <c r="AX251" s="321"/>
      <c r="AY251" s="321"/>
      <c r="AZ251" s="321"/>
      <c r="BA251" s="321"/>
      <c r="BB251" s="321"/>
      <c r="BC251" s="321"/>
      <c r="BD251" s="321"/>
      <c r="BE251" s="321"/>
      <c r="BF251" s="237"/>
      <c r="BG251" s="298"/>
      <c r="BJ251" s="313"/>
    </row>
    <row r="252" spans="1:62" ht="12.75" customHeight="1">
      <c r="A252" s="816" t="s">
        <v>379</v>
      </c>
      <c r="B252" s="817"/>
      <c r="C252" s="818"/>
      <c r="D252" s="825" t="s">
        <v>349</v>
      </c>
      <c r="E252" s="925"/>
      <c r="F252" s="925"/>
      <c r="G252" s="925"/>
      <c r="H252" s="925"/>
      <c r="I252" s="925"/>
      <c r="J252" s="925"/>
      <c r="K252" s="925"/>
      <c r="L252" s="925"/>
      <c r="M252" s="925"/>
      <c r="N252" s="925"/>
      <c r="O252" s="925"/>
      <c r="P252" s="925"/>
      <c r="Q252" s="925"/>
      <c r="R252" s="925"/>
      <c r="S252" s="925"/>
      <c r="T252" s="925"/>
      <c r="U252" s="925"/>
      <c r="V252" s="925"/>
      <c r="W252" s="925"/>
      <c r="X252" s="925"/>
      <c r="Y252" s="925"/>
      <c r="Z252" s="925"/>
      <c r="AA252" s="926"/>
      <c r="AB252" s="833" t="s">
        <v>527</v>
      </c>
      <c r="AC252" s="834"/>
      <c r="AD252" s="834"/>
      <c r="AE252" s="834"/>
      <c r="AF252" s="834"/>
      <c r="AG252" s="834"/>
      <c r="AH252" s="834"/>
      <c r="AI252" s="834"/>
      <c r="AJ252" s="834"/>
      <c r="AK252" s="834"/>
      <c r="AL252" s="834"/>
      <c r="AM252" s="834"/>
      <c r="AN252" s="834"/>
      <c r="AO252" s="834"/>
      <c r="AP252" s="834"/>
      <c r="AQ252" s="834"/>
      <c r="AR252" s="834"/>
      <c r="AS252" s="834"/>
      <c r="AT252" s="834"/>
      <c r="AU252" s="834"/>
      <c r="AV252" s="834"/>
      <c r="AW252" s="834"/>
      <c r="AX252" s="834"/>
      <c r="AY252" s="834"/>
      <c r="AZ252" s="834"/>
      <c r="BA252" s="834"/>
      <c r="BB252" s="834"/>
      <c r="BC252" s="834"/>
      <c r="BD252" s="834"/>
      <c r="BE252" s="835"/>
      <c r="BF252" s="237"/>
      <c r="BH252" s="2"/>
      <c r="BI252" s="2"/>
    </row>
    <row r="253" spans="1:62" ht="12.75" customHeight="1">
      <c r="A253" s="819"/>
      <c r="B253" s="820"/>
      <c r="C253" s="821"/>
      <c r="D253" s="927"/>
      <c r="E253" s="928"/>
      <c r="F253" s="928"/>
      <c r="G253" s="928"/>
      <c r="H253" s="928"/>
      <c r="I253" s="928"/>
      <c r="J253" s="928"/>
      <c r="K253" s="928"/>
      <c r="L253" s="928"/>
      <c r="M253" s="928"/>
      <c r="N253" s="928"/>
      <c r="O253" s="928"/>
      <c r="P253" s="928"/>
      <c r="Q253" s="928"/>
      <c r="R253" s="928"/>
      <c r="S253" s="928"/>
      <c r="T253" s="928"/>
      <c r="U253" s="928"/>
      <c r="V253" s="928"/>
      <c r="W253" s="928"/>
      <c r="X253" s="928"/>
      <c r="Y253" s="928"/>
      <c r="Z253" s="928"/>
      <c r="AA253" s="929"/>
      <c r="AB253" s="836" t="s">
        <v>506</v>
      </c>
      <c r="AC253" s="837"/>
      <c r="AD253" s="837"/>
      <c r="AE253" s="837"/>
      <c r="AF253" s="837"/>
      <c r="AG253" s="837"/>
      <c r="AH253" s="837"/>
      <c r="AI253" s="837"/>
      <c r="AJ253" s="837"/>
      <c r="AK253" s="837"/>
      <c r="AL253" s="837"/>
      <c r="AM253" s="837"/>
      <c r="AN253" s="837"/>
      <c r="AO253" s="837"/>
      <c r="AP253" s="837"/>
      <c r="AQ253" s="837"/>
      <c r="AR253" s="837"/>
      <c r="AS253" s="837"/>
      <c r="AT253" s="837"/>
      <c r="AU253" s="837"/>
      <c r="AV253" s="837"/>
      <c r="AW253" s="837"/>
      <c r="AX253" s="837"/>
      <c r="AY253" s="837"/>
      <c r="AZ253" s="837"/>
      <c r="BA253" s="837"/>
      <c r="BB253" s="837"/>
      <c r="BC253" s="837"/>
      <c r="BD253" s="837"/>
      <c r="BE253" s="838"/>
      <c r="BF253" s="237"/>
      <c r="BH253" s="2"/>
      <c r="BI253" s="2"/>
    </row>
    <row r="254" spans="1:62" ht="12.75" customHeight="1">
      <c r="A254" s="822"/>
      <c r="B254" s="823"/>
      <c r="C254" s="824"/>
      <c r="D254" s="930"/>
      <c r="E254" s="931"/>
      <c r="F254" s="931"/>
      <c r="G254" s="931"/>
      <c r="H254" s="931"/>
      <c r="I254" s="931"/>
      <c r="J254" s="931"/>
      <c r="K254" s="931"/>
      <c r="L254" s="931"/>
      <c r="M254" s="931"/>
      <c r="N254" s="931"/>
      <c r="O254" s="931"/>
      <c r="P254" s="931"/>
      <c r="Q254" s="931"/>
      <c r="R254" s="931"/>
      <c r="S254" s="931"/>
      <c r="T254" s="931"/>
      <c r="U254" s="931"/>
      <c r="V254" s="931"/>
      <c r="W254" s="931"/>
      <c r="X254" s="931"/>
      <c r="Y254" s="931"/>
      <c r="Z254" s="931"/>
      <c r="AA254" s="932"/>
      <c r="AB254" s="839">
        <v>0</v>
      </c>
      <c r="AC254" s="840"/>
      <c r="AD254" s="840"/>
      <c r="AE254" s="840"/>
      <c r="AF254" s="840"/>
      <c r="AG254" s="840"/>
      <c r="AH254" s="840"/>
      <c r="AI254" s="840"/>
      <c r="AJ254" s="840"/>
      <c r="AK254" s="841"/>
      <c r="AL254" s="839" t="s">
        <v>472</v>
      </c>
      <c r="AM254" s="840"/>
      <c r="AN254" s="840"/>
      <c r="AO254" s="840"/>
      <c r="AP254" s="840"/>
      <c r="AQ254" s="840"/>
      <c r="AR254" s="840"/>
      <c r="AS254" s="840"/>
      <c r="AT254" s="840"/>
      <c r="AU254" s="841"/>
      <c r="AV254" s="839" t="s">
        <v>473</v>
      </c>
      <c r="AW254" s="840"/>
      <c r="AX254" s="840"/>
      <c r="AY254" s="840"/>
      <c r="AZ254" s="840"/>
      <c r="BA254" s="840"/>
      <c r="BB254" s="840"/>
      <c r="BC254" s="840"/>
      <c r="BD254" s="840"/>
      <c r="BE254" s="841"/>
      <c r="BF254" s="237"/>
      <c r="BH254" s="2"/>
      <c r="BI254" s="2"/>
    </row>
    <row r="255" spans="1:62" ht="15" customHeight="1">
      <c r="A255" s="853" t="s">
        <v>175</v>
      </c>
      <c r="B255" s="854"/>
      <c r="C255" s="855"/>
      <c r="D255" s="752" t="s">
        <v>74</v>
      </c>
      <c r="E255" s="925"/>
      <c r="F255" s="925"/>
      <c r="G255" s="925"/>
      <c r="H255" s="925"/>
      <c r="I255" s="925"/>
      <c r="J255" s="925"/>
      <c r="K255" s="925"/>
      <c r="L255" s="925"/>
      <c r="M255" s="925"/>
      <c r="N255" s="925"/>
      <c r="O255" s="925"/>
      <c r="P255" s="925"/>
      <c r="Q255" s="925"/>
      <c r="R255" s="925"/>
      <c r="S255" s="925"/>
      <c r="T255" s="925"/>
      <c r="U255" s="925"/>
      <c r="V255" s="925"/>
      <c r="W255" s="925"/>
      <c r="X255" s="925"/>
      <c r="Y255" s="925"/>
      <c r="Z255" s="925"/>
      <c r="AA255" s="926"/>
      <c r="AB255" s="867" t="s">
        <v>176</v>
      </c>
      <c r="AC255" s="867"/>
      <c r="AD255" s="867"/>
      <c r="AE255" s="867"/>
      <c r="AF255" s="867"/>
      <c r="AG255" s="867"/>
      <c r="AH255" s="867"/>
      <c r="AI255" s="867"/>
      <c r="AJ255" s="867"/>
      <c r="AK255" s="867"/>
      <c r="AL255" s="868" t="s">
        <v>177</v>
      </c>
      <c r="AM255" s="868"/>
      <c r="AN255" s="868"/>
      <c r="AO255" s="868"/>
      <c r="AP255" s="868"/>
      <c r="AQ255" s="868"/>
      <c r="AR255" s="868"/>
      <c r="AS255" s="868"/>
      <c r="AT255" s="868"/>
      <c r="AU255" s="869"/>
      <c r="AV255" s="868" t="s">
        <v>178</v>
      </c>
      <c r="AW255" s="868"/>
      <c r="AX255" s="868"/>
      <c r="AY255" s="868"/>
      <c r="AZ255" s="868"/>
      <c r="BA255" s="868"/>
      <c r="BB255" s="868"/>
      <c r="BC255" s="868"/>
      <c r="BD255" s="868"/>
      <c r="BE255" s="869"/>
      <c r="BF255" s="237"/>
      <c r="BH255" s="2"/>
      <c r="BI255" s="2"/>
    </row>
    <row r="256" spans="1:62" ht="30.75" customHeight="1">
      <c r="A256" s="856"/>
      <c r="B256" s="857"/>
      <c r="C256" s="858"/>
      <c r="D256" s="927"/>
      <c r="E256" s="928"/>
      <c r="F256" s="928"/>
      <c r="G256" s="928"/>
      <c r="H256" s="928"/>
      <c r="I256" s="928"/>
      <c r="J256" s="928"/>
      <c r="K256" s="928"/>
      <c r="L256" s="928"/>
      <c r="M256" s="928"/>
      <c r="N256" s="928"/>
      <c r="O256" s="928"/>
      <c r="P256" s="928"/>
      <c r="Q256" s="928"/>
      <c r="R256" s="928"/>
      <c r="S256" s="928"/>
      <c r="T256" s="928"/>
      <c r="U256" s="928"/>
      <c r="V256" s="928"/>
      <c r="W256" s="928"/>
      <c r="X256" s="928"/>
      <c r="Y256" s="928"/>
      <c r="Z256" s="928"/>
      <c r="AA256" s="929"/>
      <c r="AB256" s="867"/>
      <c r="AC256" s="867"/>
      <c r="AD256" s="867"/>
      <c r="AE256" s="867"/>
      <c r="AF256" s="867"/>
      <c r="AG256" s="867"/>
      <c r="AH256" s="867"/>
      <c r="AI256" s="867"/>
      <c r="AJ256" s="867"/>
      <c r="AK256" s="867"/>
      <c r="AL256" s="870"/>
      <c r="AM256" s="870"/>
      <c r="AN256" s="870"/>
      <c r="AO256" s="870"/>
      <c r="AP256" s="870"/>
      <c r="AQ256" s="870"/>
      <c r="AR256" s="870"/>
      <c r="AS256" s="870"/>
      <c r="AT256" s="870"/>
      <c r="AU256" s="871"/>
      <c r="AV256" s="870"/>
      <c r="AW256" s="870"/>
      <c r="AX256" s="870"/>
      <c r="AY256" s="870"/>
      <c r="AZ256" s="870"/>
      <c r="BA256" s="870"/>
      <c r="BB256" s="870"/>
      <c r="BC256" s="870"/>
      <c r="BD256" s="870"/>
      <c r="BE256" s="871"/>
      <c r="BF256" s="237"/>
      <c r="BH256" s="2"/>
      <c r="BI256" s="2"/>
    </row>
    <row r="257" spans="1:62" ht="4.5" customHeight="1">
      <c r="A257" s="856"/>
      <c r="B257" s="857"/>
      <c r="C257" s="858"/>
      <c r="D257" s="889" t="s">
        <v>50</v>
      </c>
      <c r="E257" s="928"/>
      <c r="F257" s="928"/>
      <c r="G257" s="928"/>
      <c r="H257" s="928"/>
      <c r="I257" s="928"/>
      <c r="J257" s="928"/>
      <c r="K257" s="928"/>
      <c r="L257" s="928"/>
      <c r="M257" s="928"/>
      <c r="N257" s="928"/>
      <c r="O257" s="928"/>
      <c r="P257" s="928"/>
      <c r="Q257" s="928"/>
      <c r="R257" s="928"/>
      <c r="S257" s="928"/>
      <c r="T257" s="928"/>
      <c r="U257" s="928"/>
      <c r="V257" s="928"/>
      <c r="W257" s="928"/>
      <c r="X257" s="928"/>
      <c r="Y257" s="928"/>
      <c r="Z257" s="928"/>
      <c r="AA257" s="929"/>
      <c r="AB257" s="867"/>
      <c r="AC257" s="867"/>
      <c r="AD257" s="867"/>
      <c r="AE257" s="867"/>
      <c r="AF257" s="867"/>
      <c r="AG257" s="867"/>
      <c r="AH257" s="867"/>
      <c r="AI257" s="867"/>
      <c r="AJ257" s="867"/>
      <c r="AK257" s="867"/>
      <c r="AL257" s="872"/>
      <c r="AM257" s="872"/>
      <c r="AN257" s="872"/>
      <c r="AO257" s="872"/>
      <c r="AP257" s="872"/>
      <c r="AQ257" s="872"/>
      <c r="AR257" s="872"/>
      <c r="AS257" s="872"/>
      <c r="AT257" s="872"/>
      <c r="AU257" s="873"/>
      <c r="AV257" s="872"/>
      <c r="AW257" s="872"/>
      <c r="AX257" s="872"/>
      <c r="AY257" s="872"/>
      <c r="AZ257" s="872"/>
      <c r="BA257" s="872"/>
      <c r="BB257" s="872"/>
      <c r="BC257" s="872"/>
      <c r="BD257" s="872"/>
      <c r="BE257" s="873"/>
      <c r="BF257" s="237"/>
      <c r="BH257" s="15" t="s">
        <v>100</v>
      </c>
      <c r="BI257" s="252" t="s">
        <v>99</v>
      </c>
    </row>
    <row r="258" spans="1:62" ht="12.75" customHeight="1">
      <c r="A258" s="856"/>
      <c r="B258" s="857"/>
      <c r="C258" s="858"/>
      <c r="D258" s="927"/>
      <c r="E258" s="928"/>
      <c r="F258" s="928"/>
      <c r="G258" s="928"/>
      <c r="H258" s="928"/>
      <c r="I258" s="928"/>
      <c r="J258" s="928"/>
      <c r="K258" s="928"/>
      <c r="L258" s="928"/>
      <c r="M258" s="928"/>
      <c r="N258" s="928"/>
      <c r="O258" s="928"/>
      <c r="P258" s="928"/>
      <c r="Q258" s="928"/>
      <c r="R258" s="928"/>
      <c r="S258" s="928"/>
      <c r="T258" s="928"/>
      <c r="U258" s="928"/>
      <c r="V258" s="928"/>
      <c r="W258" s="928"/>
      <c r="X258" s="928"/>
      <c r="Y258" s="928"/>
      <c r="Z258" s="928"/>
      <c r="AA258" s="929"/>
      <c r="AB258" s="1194" t="str">
        <f>IF(AND(AL258="",AV258=""),IF(FIO="","",0),"")</f>
        <v/>
      </c>
      <c r="AC258" s="1153"/>
      <c r="AD258" s="1153"/>
      <c r="AE258" s="1153"/>
      <c r="AF258" s="1153"/>
      <c r="AG258" s="1153"/>
      <c r="AH258" s="1153"/>
      <c r="AI258" s="1153"/>
      <c r="AJ258" s="1153"/>
      <c r="AK258" s="1154"/>
      <c r="AL258" s="1197"/>
      <c r="AM258" s="1197"/>
      <c r="AN258" s="1197"/>
      <c r="AO258" s="1197"/>
      <c r="AP258" s="1197"/>
      <c r="AQ258" s="1197"/>
      <c r="AR258" s="1197"/>
      <c r="AS258" s="1197"/>
      <c r="AT258" s="1197"/>
      <c r="AU258" s="1197"/>
      <c r="AV258" s="1197"/>
      <c r="AW258" s="1197"/>
      <c r="AX258" s="1197"/>
      <c r="AY258" s="1197"/>
      <c r="AZ258" s="1197"/>
      <c r="BA258" s="1197"/>
      <c r="BB258" s="1197"/>
      <c r="BC258" s="1197"/>
      <c r="BD258" s="1197"/>
      <c r="BE258" s="1197"/>
      <c r="BF258" s="237"/>
      <c r="BG258" s="29">
        <f>MAX(AB258:BE259)</f>
        <v>0</v>
      </c>
      <c r="BH258" s="311">
        <v>300</v>
      </c>
      <c r="BI258" s="311"/>
    </row>
    <row r="259" spans="1:62" ht="12.75" customHeight="1">
      <c r="A259" s="859"/>
      <c r="B259" s="860"/>
      <c r="C259" s="861"/>
      <c r="D259" s="930"/>
      <c r="E259" s="931"/>
      <c r="F259" s="931"/>
      <c r="G259" s="931"/>
      <c r="H259" s="931"/>
      <c r="I259" s="931"/>
      <c r="J259" s="931"/>
      <c r="K259" s="931"/>
      <c r="L259" s="931"/>
      <c r="M259" s="931"/>
      <c r="N259" s="931"/>
      <c r="O259" s="931"/>
      <c r="P259" s="931"/>
      <c r="Q259" s="931"/>
      <c r="R259" s="931"/>
      <c r="S259" s="931"/>
      <c r="T259" s="931"/>
      <c r="U259" s="931"/>
      <c r="V259" s="931"/>
      <c r="W259" s="931"/>
      <c r="X259" s="931"/>
      <c r="Y259" s="931"/>
      <c r="Z259" s="931"/>
      <c r="AA259" s="932"/>
      <c r="AB259" s="1195"/>
      <c r="AC259" s="1155"/>
      <c r="AD259" s="1155"/>
      <c r="AE259" s="1155"/>
      <c r="AF259" s="1155"/>
      <c r="AG259" s="1155"/>
      <c r="AH259" s="1155"/>
      <c r="AI259" s="1155"/>
      <c r="AJ259" s="1155"/>
      <c r="AK259" s="1156"/>
      <c r="AL259" s="1197"/>
      <c r="AM259" s="1197"/>
      <c r="AN259" s="1197"/>
      <c r="AO259" s="1197"/>
      <c r="AP259" s="1197"/>
      <c r="AQ259" s="1197"/>
      <c r="AR259" s="1197"/>
      <c r="AS259" s="1197"/>
      <c r="AT259" s="1197"/>
      <c r="AU259" s="1197"/>
      <c r="AV259" s="1197"/>
      <c r="AW259" s="1197"/>
      <c r="AX259" s="1197"/>
      <c r="AY259" s="1197"/>
      <c r="AZ259" s="1197"/>
      <c r="BA259" s="1197"/>
      <c r="BB259" s="1197"/>
      <c r="BC259" s="1197"/>
      <c r="BD259" s="1197"/>
      <c r="BE259" s="1197"/>
      <c r="BF259" s="237"/>
      <c r="BH259" s="224"/>
      <c r="BI259" s="224"/>
    </row>
    <row r="260" spans="1:62" ht="12.75" customHeight="1">
      <c r="A260" s="816" t="s">
        <v>379</v>
      </c>
      <c r="B260" s="817"/>
      <c r="C260" s="818"/>
      <c r="D260" s="825" t="s">
        <v>349</v>
      </c>
      <c r="E260" s="826"/>
      <c r="F260" s="826"/>
      <c r="G260" s="826"/>
      <c r="H260" s="826"/>
      <c r="I260" s="826"/>
      <c r="J260" s="826"/>
      <c r="K260" s="826"/>
      <c r="L260" s="826"/>
      <c r="M260" s="826"/>
      <c r="N260" s="826"/>
      <c r="O260" s="826"/>
      <c r="P260" s="826"/>
      <c r="Q260" s="826"/>
      <c r="R260" s="826"/>
      <c r="S260" s="826"/>
      <c r="T260" s="826"/>
      <c r="U260" s="826"/>
      <c r="V260" s="826"/>
      <c r="W260" s="826"/>
      <c r="X260" s="890"/>
      <c r="Y260" s="833" t="s">
        <v>527</v>
      </c>
      <c r="Z260" s="834"/>
      <c r="AA260" s="834"/>
      <c r="AB260" s="834"/>
      <c r="AC260" s="834"/>
      <c r="AD260" s="834"/>
      <c r="AE260" s="834"/>
      <c r="AF260" s="834"/>
      <c r="AG260" s="834"/>
      <c r="AH260" s="834"/>
      <c r="AI260" s="834"/>
      <c r="AJ260" s="834"/>
      <c r="AK260" s="834"/>
      <c r="AL260" s="834"/>
      <c r="AM260" s="834"/>
      <c r="AN260" s="834"/>
      <c r="AO260" s="834"/>
      <c r="AP260" s="834"/>
      <c r="AQ260" s="834"/>
      <c r="AR260" s="834"/>
      <c r="AS260" s="834"/>
      <c r="AT260" s="834"/>
      <c r="AU260" s="834"/>
      <c r="AV260" s="834"/>
      <c r="AW260" s="834"/>
      <c r="AX260" s="834"/>
      <c r="AY260" s="834"/>
      <c r="AZ260" s="834"/>
      <c r="BA260" s="834"/>
      <c r="BB260" s="834"/>
      <c r="BC260" s="834"/>
      <c r="BD260" s="834"/>
      <c r="BE260" s="835"/>
      <c r="BF260" s="237"/>
      <c r="BG260" s="224"/>
      <c r="BH260" s="224"/>
      <c r="BI260" s="224"/>
      <c r="BJ260" s="2"/>
    </row>
    <row r="261" spans="1:62" ht="12.75" customHeight="1">
      <c r="A261" s="819"/>
      <c r="B261" s="820"/>
      <c r="C261" s="821"/>
      <c r="D261" s="827"/>
      <c r="E261" s="828"/>
      <c r="F261" s="828"/>
      <c r="G261" s="828"/>
      <c r="H261" s="828"/>
      <c r="I261" s="828"/>
      <c r="J261" s="828"/>
      <c r="K261" s="828"/>
      <c r="L261" s="828"/>
      <c r="M261" s="828"/>
      <c r="N261" s="828"/>
      <c r="O261" s="828"/>
      <c r="P261" s="828"/>
      <c r="Q261" s="828"/>
      <c r="R261" s="828"/>
      <c r="S261" s="828"/>
      <c r="T261" s="828"/>
      <c r="U261" s="828"/>
      <c r="V261" s="828"/>
      <c r="W261" s="828"/>
      <c r="X261" s="891"/>
      <c r="Y261" s="836" t="s">
        <v>350</v>
      </c>
      <c r="Z261" s="837"/>
      <c r="AA261" s="837"/>
      <c r="AB261" s="837"/>
      <c r="AC261" s="837"/>
      <c r="AD261" s="837"/>
      <c r="AE261" s="837"/>
      <c r="AF261" s="837"/>
      <c r="AG261" s="837"/>
      <c r="AH261" s="837"/>
      <c r="AI261" s="837"/>
      <c r="AJ261" s="837"/>
      <c r="AK261" s="837"/>
      <c r="AL261" s="837"/>
      <c r="AM261" s="837"/>
      <c r="AN261" s="837"/>
      <c r="AO261" s="837"/>
      <c r="AP261" s="837"/>
      <c r="AQ261" s="837"/>
      <c r="AR261" s="837"/>
      <c r="AS261" s="837"/>
      <c r="AT261" s="837"/>
      <c r="AU261" s="837"/>
      <c r="AV261" s="837"/>
      <c r="AW261" s="837"/>
      <c r="AX261" s="837"/>
      <c r="AY261" s="837"/>
      <c r="AZ261" s="837"/>
      <c r="BA261" s="837"/>
      <c r="BB261" s="837"/>
      <c r="BC261" s="837"/>
      <c r="BD261" s="837"/>
      <c r="BE261" s="838"/>
      <c r="BF261" s="237"/>
      <c r="BG261" s="224"/>
      <c r="BH261" s="224"/>
      <c r="BI261" s="224"/>
      <c r="BJ261" s="2"/>
    </row>
    <row r="262" spans="1:62" ht="12.75" customHeight="1">
      <c r="A262" s="822"/>
      <c r="B262" s="823"/>
      <c r="C262" s="824"/>
      <c r="D262" s="829"/>
      <c r="E262" s="830"/>
      <c r="F262" s="830"/>
      <c r="G262" s="830"/>
      <c r="H262" s="830"/>
      <c r="I262" s="830"/>
      <c r="J262" s="830"/>
      <c r="K262" s="830"/>
      <c r="L262" s="830"/>
      <c r="M262" s="830"/>
      <c r="N262" s="830"/>
      <c r="O262" s="830"/>
      <c r="P262" s="830"/>
      <c r="Q262" s="830"/>
      <c r="R262" s="830"/>
      <c r="S262" s="830"/>
      <c r="T262" s="830"/>
      <c r="U262" s="830"/>
      <c r="V262" s="830"/>
      <c r="W262" s="830"/>
      <c r="X262" s="892"/>
      <c r="Y262" s="839">
        <v>0</v>
      </c>
      <c r="Z262" s="840"/>
      <c r="AA262" s="840"/>
      <c r="AB262" s="840"/>
      <c r="AC262" s="841"/>
      <c r="AD262" s="1131" t="s">
        <v>287</v>
      </c>
      <c r="AE262" s="1106"/>
      <c r="AF262" s="1106"/>
      <c r="AG262" s="1106"/>
      <c r="AH262" s="1106"/>
      <c r="AI262" s="1106"/>
      <c r="AJ262" s="1107"/>
      <c r="AK262" s="839" t="s">
        <v>268</v>
      </c>
      <c r="AL262" s="840"/>
      <c r="AM262" s="840"/>
      <c r="AN262" s="840"/>
      <c r="AO262" s="840"/>
      <c r="AP262" s="840"/>
      <c r="AQ262" s="841"/>
      <c r="AR262" s="839" t="s">
        <v>351</v>
      </c>
      <c r="AS262" s="840"/>
      <c r="AT262" s="840"/>
      <c r="AU262" s="840"/>
      <c r="AV262" s="840"/>
      <c r="AW262" s="840"/>
      <c r="AX262" s="841"/>
      <c r="AY262" s="839" t="s">
        <v>269</v>
      </c>
      <c r="AZ262" s="840"/>
      <c r="BA262" s="840"/>
      <c r="BB262" s="840"/>
      <c r="BC262" s="840"/>
      <c r="BD262" s="840"/>
      <c r="BE262" s="841"/>
      <c r="BF262" s="237"/>
      <c r="BH262" s="224"/>
      <c r="BI262" s="224"/>
    </row>
    <row r="263" spans="1:62" ht="12.75" customHeight="1">
      <c r="A263" s="853" t="s">
        <v>179</v>
      </c>
      <c r="B263" s="854"/>
      <c r="C263" s="855"/>
      <c r="D263" s="752" t="s">
        <v>511</v>
      </c>
      <c r="E263" s="753"/>
      <c r="F263" s="753"/>
      <c r="G263" s="753"/>
      <c r="H263" s="753"/>
      <c r="I263" s="753"/>
      <c r="J263" s="753"/>
      <c r="K263" s="753"/>
      <c r="L263" s="753"/>
      <c r="M263" s="753"/>
      <c r="N263" s="753"/>
      <c r="O263" s="753"/>
      <c r="P263" s="753"/>
      <c r="Q263" s="753"/>
      <c r="R263" s="753"/>
      <c r="S263" s="753"/>
      <c r="T263" s="753"/>
      <c r="U263" s="753"/>
      <c r="V263" s="753"/>
      <c r="W263" s="753"/>
      <c r="X263" s="754"/>
      <c r="Y263" s="783" t="s">
        <v>366</v>
      </c>
      <c r="Z263" s="784"/>
      <c r="AA263" s="784"/>
      <c r="AB263" s="784"/>
      <c r="AC263" s="785"/>
      <c r="AD263" s="783" t="s">
        <v>95</v>
      </c>
      <c r="AE263" s="784"/>
      <c r="AF263" s="784"/>
      <c r="AG263" s="784"/>
      <c r="AH263" s="784"/>
      <c r="AI263" s="784"/>
      <c r="AJ263" s="785"/>
      <c r="AK263" s="783" t="s">
        <v>96</v>
      </c>
      <c r="AL263" s="784"/>
      <c r="AM263" s="784"/>
      <c r="AN263" s="784"/>
      <c r="AO263" s="784"/>
      <c r="AP263" s="784"/>
      <c r="AQ263" s="785"/>
      <c r="AR263" s="784" t="s">
        <v>353</v>
      </c>
      <c r="AS263" s="784"/>
      <c r="AT263" s="784"/>
      <c r="AU263" s="784"/>
      <c r="AV263" s="784"/>
      <c r="AW263" s="784"/>
      <c r="AX263" s="784"/>
      <c r="AY263" s="783" t="s">
        <v>180</v>
      </c>
      <c r="AZ263" s="784"/>
      <c r="BA263" s="784"/>
      <c r="BB263" s="784"/>
      <c r="BC263" s="784"/>
      <c r="BD263" s="784"/>
      <c r="BE263" s="785"/>
      <c r="BF263" s="237"/>
      <c r="BH263" s="224"/>
      <c r="BI263" s="224"/>
    </row>
    <row r="264" spans="1:62" ht="18" customHeight="1">
      <c r="A264" s="856"/>
      <c r="B264" s="857"/>
      <c r="C264" s="858"/>
      <c r="D264" s="755"/>
      <c r="E264" s="756"/>
      <c r="F264" s="756"/>
      <c r="G264" s="756"/>
      <c r="H264" s="756"/>
      <c r="I264" s="756"/>
      <c r="J264" s="756"/>
      <c r="K264" s="756"/>
      <c r="L264" s="756"/>
      <c r="M264" s="756"/>
      <c r="N264" s="756"/>
      <c r="O264" s="756"/>
      <c r="P264" s="756"/>
      <c r="Q264" s="756"/>
      <c r="R264" s="756"/>
      <c r="S264" s="756"/>
      <c r="T264" s="756"/>
      <c r="U264" s="756"/>
      <c r="V264" s="756"/>
      <c r="W264" s="756"/>
      <c r="X264" s="757"/>
      <c r="Y264" s="786"/>
      <c r="Z264" s="787"/>
      <c r="AA264" s="787"/>
      <c r="AB264" s="787"/>
      <c r="AC264" s="788"/>
      <c r="AD264" s="786"/>
      <c r="AE264" s="787"/>
      <c r="AF264" s="787"/>
      <c r="AG264" s="787"/>
      <c r="AH264" s="787"/>
      <c r="AI264" s="787"/>
      <c r="AJ264" s="788"/>
      <c r="AK264" s="786"/>
      <c r="AL264" s="787"/>
      <c r="AM264" s="787"/>
      <c r="AN264" s="787"/>
      <c r="AO264" s="787"/>
      <c r="AP264" s="787"/>
      <c r="AQ264" s="788"/>
      <c r="AR264" s="787"/>
      <c r="AS264" s="787"/>
      <c r="AT264" s="787"/>
      <c r="AU264" s="787"/>
      <c r="AV264" s="787"/>
      <c r="AW264" s="787"/>
      <c r="AX264" s="787"/>
      <c r="AY264" s="786"/>
      <c r="AZ264" s="787"/>
      <c r="BA264" s="787"/>
      <c r="BB264" s="787"/>
      <c r="BC264" s="787"/>
      <c r="BD264" s="787"/>
      <c r="BE264" s="788"/>
      <c r="BF264" s="237"/>
      <c r="BH264" s="224"/>
      <c r="BI264" s="224"/>
    </row>
    <row r="265" spans="1:62" ht="12.75" customHeight="1">
      <c r="A265" s="856"/>
      <c r="B265" s="857"/>
      <c r="C265" s="858"/>
      <c r="D265" s="755"/>
      <c r="E265" s="756"/>
      <c r="F265" s="756"/>
      <c r="G265" s="756"/>
      <c r="H265" s="756"/>
      <c r="I265" s="756"/>
      <c r="J265" s="756"/>
      <c r="K265" s="756"/>
      <c r="L265" s="756"/>
      <c r="M265" s="756"/>
      <c r="N265" s="756"/>
      <c r="O265" s="756"/>
      <c r="P265" s="756"/>
      <c r="Q265" s="756"/>
      <c r="R265" s="756"/>
      <c r="S265" s="756"/>
      <c r="T265" s="756"/>
      <c r="U265" s="756"/>
      <c r="V265" s="756"/>
      <c r="W265" s="756"/>
      <c r="X265" s="757"/>
      <c r="Y265" s="1"/>
      <c r="Z265" s="7"/>
      <c r="AA265" s="7"/>
      <c r="AB265" s="7"/>
      <c r="AC265" s="6"/>
      <c r="AD265" s="789" t="s">
        <v>406</v>
      </c>
      <c r="AE265" s="790"/>
      <c r="AF265" s="790"/>
      <c r="AG265" s="790"/>
      <c r="AH265" s="790"/>
      <c r="AI265" s="790"/>
      <c r="AJ265" s="790"/>
      <c r="AK265" s="789" t="s">
        <v>407</v>
      </c>
      <c r="AL265" s="790"/>
      <c r="AM265" s="790"/>
      <c r="AN265" s="790"/>
      <c r="AO265" s="790"/>
      <c r="AP265" s="790"/>
      <c r="AQ265" s="790"/>
      <c r="AR265" s="789" t="s">
        <v>192</v>
      </c>
      <c r="AS265" s="790"/>
      <c r="AT265" s="790"/>
      <c r="AU265" s="790"/>
      <c r="AV265" s="790"/>
      <c r="AW265" s="790"/>
      <c r="AX265" s="790"/>
      <c r="AY265" s="789" t="s">
        <v>194</v>
      </c>
      <c r="AZ265" s="790"/>
      <c r="BA265" s="790"/>
      <c r="BB265" s="790"/>
      <c r="BC265" s="790"/>
      <c r="BD265" s="790"/>
      <c r="BE265" s="791"/>
      <c r="BF265" s="237"/>
      <c r="BH265" s="224"/>
      <c r="BI265" s="224"/>
    </row>
    <row r="266" spans="1:62" ht="12.75" customHeight="1">
      <c r="A266" s="856"/>
      <c r="B266" s="857"/>
      <c r="C266" s="858"/>
      <c r="D266" s="755"/>
      <c r="E266" s="756"/>
      <c r="F266" s="756"/>
      <c r="G266" s="756"/>
      <c r="H266" s="756"/>
      <c r="I266" s="756"/>
      <c r="J266" s="756"/>
      <c r="K266" s="756"/>
      <c r="L266" s="756"/>
      <c r="M266" s="756"/>
      <c r="N266" s="756"/>
      <c r="O266" s="756"/>
      <c r="P266" s="756"/>
      <c r="Q266" s="756"/>
      <c r="R266" s="756"/>
      <c r="S266" s="756"/>
      <c r="T266" s="756"/>
      <c r="U266" s="756"/>
      <c r="V266" s="756"/>
      <c r="W266" s="756"/>
      <c r="X266" s="757"/>
      <c r="Y266" s="1"/>
      <c r="Z266" s="7"/>
      <c r="AA266" s="7"/>
      <c r="AB266" s="7"/>
      <c r="AC266" s="6"/>
      <c r="AD266" s="789" t="s">
        <v>405</v>
      </c>
      <c r="AE266" s="790"/>
      <c r="AF266" s="790"/>
      <c r="AG266" s="790"/>
      <c r="AH266" s="790"/>
      <c r="AI266" s="790"/>
      <c r="AJ266" s="790"/>
      <c r="AK266" s="789" t="s">
        <v>181</v>
      </c>
      <c r="AL266" s="790"/>
      <c r="AM266" s="790"/>
      <c r="AN266" s="790"/>
      <c r="AO266" s="790"/>
      <c r="AP266" s="790"/>
      <c r="AQ266" s="790"/>
      <c r="AR266" s="789" t="s">
        <v>193</v>
      </c>
      <c r="AS266" s="790"/>
      <c r="AT266" s="790"/>
      <c r="AU266" s="790"/>
      <c r="AV266" s="790"/>
      <c r="AW266" s="790"/>
      <c r="AX266" s="790"/>
      <c r="AY266" s="789" t="s">
        <v>195</v>
      </c>
      <c r="AZ266" s="790"/>
      <c r="BA266" s="790"/>
      <c r="BB266" s="790"/>
      <c r="BC266" s="790"/>
      <c r="BD266" s="790"/>
      <c r="BE266" s="791"/>
      <c r="BF266" s="237"/>
      <c r="BH266" s="224"/>
      <c r="BI266" s="224"/>
    </row>
    <row r="267" spans="1:62" ht="12.75" customHeight="1">
      <c r="A267" s="856"/>
      <c r="B267" s="857"/>
      <c r="C267" s="858"/>
      <c r="D267" s="755"/>
      <c r="E267" s="756"/>
      <c r="F267" s="756"/>
      <c r="G267" s="756"/>
      <c r="H267" s="756"/>
      <c r="I267" s="756"/>
      <c r="J267" s="756"/>
      <c r="K267" s="756"/>
      <c r="L267" s="756"/>
      <c r="M267" s="756"/>
      <c r="N267" s="756"/>
      <c r="O267" s="756"/>
      <c r="P267" s="756"/>
      <c r="Q267" s="756"/>
      <c r="R267" s="756"/>
      <c r="S267" s="756"/>
      <c r="T267" s="756"/>
      <c r="U267" s="756"/>
      <c r="V267" s="756"/>
      <c r="W267" s="756"/>
      <c r="X267" s="757"/>
      <c r="Y267" s="1"/>
      <c r="Z267" s="7"/>
      <c r="AA267" s="7"/>
      <c r="AB267" s="7"/>
      <c r="AC267" s="6"/>
      <c r="AD267" s="1061" t="s">
        <v>271</v>
      </c>
      <c r="AE267" s="1114"/>
      <c r="AF267" s="1114"/>
      <c r="AG267" s="1114"/>
      <c r="AH267" s="1114"/>
      <c r="AI267" s="1114"/>
      <c r="AJ267" s="1114"/>
      <c r="AK267" s="1061" t="s">
        <v>270</v>
      </c>
      <c r="AL267" s="1114"/>
      <c r="AM267" s="1114"/>
      <c r="AN267" s="1114"/>
      <c r="AO267" s="1114"/>
      <c r="AP267" s="1114"/>
      <c r="AQ267" s="1114"/>
      <c r="AR267" s="1061" t="s">
        <v>391</v>
      </c>
      <c r="AS267" s="1114"/>
      <c r="AT267" s="1114"/>
      <c r="AU267" s="1114"/>
      <c r="AV267" s="1114"/>
      <c r="AW267" s="1114"/>
      <c r="AX267" s="1114"/>
      <c r="AY267" s="789" t="s">
        <v>392</v>
      </c>
      <c r="AZ267" s="790"/>
      <c r="BA267" s="790"/>
      <c r="BB267" s="790"/>
      <c r="BC267" s="790"/>
      <c r="BD267" s="790"/>
      <c r="BE267" s="791"/>
      <c r="BF267" s="237"/>
      <c r="BH267" s="224"/>
      <c r="BI267" s="224"/>
    </row>
    <row r="268" spans="1:62" ht="11.25" customHeight="1">
      <c r="A268" s="856"/>
      <c r="B268" s="857"/>
      <c r="C268" s="858"/>
      <c r="D268" s="755"/>
      <c r="E268" s="756"/>
      <c r="F268" s="756"/>
      <c r="G268" s="756"/>
      <c r="H268" s="756"/>
      <c r="I268" s="756"/>
      <c r="J268" s="756"/>
      <c r="K268" s="756"/>
      <c r="L268" s="756"/>
      <c r="M268" s="756"/>
      <c r="N268" s="756"/>
      <c r="O268" s="756"/>
      <c r="P268" s="756"/>
      <c r="Q268" s="756"/>
      <c r="R268" s="756"/>
      <c r="S268" s="756"/>
      <c r="T268" s="756"/>
      <c r="U268" s="756"/>
      <c r="V268" s="756"/>
      <c r="W268" s="756"/>
      <c r="X268" s="757"/>
      <c r="Y268" s="1"/>
      <c r="Z268" s="7"/>
      <c r="AA268" s="7"/>
      <c r="AB268" s="7"/>
      <c r="AC268" s="6"/>
      <c r="AD268" s="49"/>
      <c r="AE268" s="310"/>
      <c r="AF268" s="310"/>
      <c r="AG268" s="310"/>
      <c r="AH268" s="310"/>
      <c r="AI268" s="310"/>
      <c r="AJ268" s="310"/>
      <c r="AK268" s="49"/>
      <c r="AL268" s="310"/>
      <c r="AM268" s="310"/>
      <c r="AN268" s="310"/>
      <c r="AO268" s="310"/>
      <c r="AP268" s="310"/>
      <c r="AQ268" s="310"/>
      <c r="AR268" s="49"/>
      <c r="AS268" s="310"/>
      <c r="AT268" s="310"/>
      <c r="AU268" s="310"/>
      <c r="AV268" s="310"/>
      <c r="AW268" s="310"/>
      <c r="AX268" s="310"/>
      <c r="AY268" s="1061" t="s">
        <v>196</v>
      </c>
      <c r="AZ268" s="1114"/>
      <c r="BA268" s="1114"/>
      <c r="BB268" s="1114"/>
      <c r="BC268" s="1114"/>
      <c r="BD268" s="1114"/>
      <c r="BE268" s="1218"/>
      <c r="BF268" s="237"/>
      <c r="BH268" s="224"/>
      <c r="BI268" s="224"/>
    </row>
    <row r="269" spans="1:62" ht="31.5" customHeight="1">
      <c r="A269" s="856"/>
      <c r="B269" s="857"/>
      <c r="C269" s="858"/>
      <c r="D269" s="877" t="s">
        <v>51</v>
      </c>
      <c r="E269" s="878"/>
      <c r="F269" s="878"/>
      <c r="G269" s="878"/>
      <c r="H269" s="878"/>
      <c r="I269" s="878"/>
      <c r="J269" s="878"/>
      <c r="K269" s="878"/>
      <c r="L269" s="878"/>
      <c r="M269" s="878"/>
      <c r="N269" s="878"/>
      <c r="O269" s="878"/>
      <c r="P269" s="878"/>
      <c r="Q269" s="878"/>
      <c r="R269" s="878"/>
      <c r="S269" s="878"/>
      <c r="T269" s="878"/>
      <c r="U269" s="878"/>
      <c r="V269" s="878"/>
      <c r="W269" s="878"/>
      <c r="X269" s="879"/>
      <c r="Y269" s="795"/>
      <c r="Z269" s="796"/>
      <c r="AA269" s="796"/>
      <c r="AB269" s="796"/>
      <c r="AC269" s="797"/>
      <c r="AD269" s="1061"/>
      <c r="AE269" s="1114"/>
      <c r="AF269" s="1114"/>
      <c r="AG269" s="1114"/>
      <c r="AH269" s="1114"/>
      <c r="AI269" s="1114"/>
      <c r="AJ269" s="1114"/>
      <c r="AK269" s="1061"/>
      <c r="AL269" s="1114"/>
      <c r="AM269" s="1114"/>
      <c r="AN269" s="1114"/>
      <c r="AO269" s="1114"/>
      <c r="AP269" s="1114"/>
      <c r="AQ269" s="1114"/>
      <c r="AR269" s="1061"/>
      <c r="AS269" s="1114"/>
      <c r="AT269" s="1114"/>
      <c r="AU269" s="1114"/>
      <c r="AV269" s="1114"/>
      <c r="AW269" s="1114"/>
      <c r="AX269" s="1114"/>
      <c r="AY269" s="1108"/>
      <c r="AZ269" s="1109"/>
      <c r="BA269" s="1109"/>
      <c r="BB269" s="1109"/>
      <c r="BC269" s="1109"/>
      <c r="BD269" s="1109"/>
      <c r="BE269" s="1110"/>
      <c r="BF269" s="237"/>
      <c r="BH269" s="224"/>
      <c r="BI269" s="224"/>
    </row>
    <row r="270" spans="1:62">
      <c r="A270" s="856"/>
      <c r="B270" s="857"/>
      <c r="C270" s="858"/>
      <c r="D270" s="877"/>
      <c r="E270" s="878"/>
      <c r="F270" s="878"/>
      <c r="G270" s="878"/>
      <c r="H270" s="878"/>
      <c r="I270" s="878"/>
      <c r="J270" s="878"/>
      <c r="K270" s="878"/>
      <c r="L270" s="878"/>
      <c r="M270" s="878"/>
      <c r="N270" s="878"/>
      <c r="O270" s="878"/>
      <c r="P270" s="878"/>
      <c r="Q270" s="878"/>
      <c r="R270" s="878"/>
      <c r="S270" s="878"/>
      <c r="T270" s="878"/>
      <c r="U270" s="878"/>
      <c r="V270" s="878"/>
      <c r="W270" s="878"/>
      <c r="X270" s="879"/>
      <c r="Y270" s="1196" t="str">
        <f>IF(AND(AD270="",AK270="",AR270="",AY270=""),IF(FIO="","",0),"")</f>
        <v/>
      </c>
      <c r="Z270" s="1196"/>
      <c r="AA270" s="1196"/>
      <c r="AB270" s="1196"/>
      <c r="AC270" s="1196"/>
      <c r="AD270" s="1168"/>
      <c r="AE270" s="1169"/>
      <c r="AF270" s="1169"/>
      <c r="AG270" s="1169"/>
      <c r="AH270" s="1169"/>
      <c r="AI270" s="1169"/>
      <c r="AJ270" s="1170"/>
      <c r="AK270" s="1197"/>
      <c r="AL270" s="1197"/>
      <c r="AM270" s="1197"/>
      <c r="AN270" s="1197"/>
      <c r="AO270" s="1197"/>
      <c r="AP270" s="1197"/>
      <c r="AQ270" s="1197"/>
      <c r="AR270" s="1197"/>
      <c r="AS270" s="1197"/>
      <c r="AT270" s="1197"/>
      <c r="AU270" s="1197"/>
      <c r="AV270" s="1197"/>
      <c r="AW270" s="1197"/>
      <c r="AX270" s="1197"/>
      <c r="AY270" s="1197"/>
      <c r="AZ270" s="1197"/>
      <c r="BA270" s="1197"/>
      <c r="BB270" s="1197"/>
      <c r="BC270" s="1197"/>
      <c r="BD270" s="1197"/>
      <c r="BE270" s="1197"/>
      <c r="BF270" s="237"/>
      <c r="BG270" s="29">
        <f>SUM(Y270:BE271)</f>
        <v>0</v>
      </c>
      <c r="BH270" s="311">
        <v>250</v>
      </c>
      <c r="BI270" s="311"/>
    </row>
    <row r="271" spans="1:62" ht="12.75" customHeight="1">
      <c r="A271" s="859"/>
      <c r="B271" s="860"/>
      <c r="C271" s="861"/>
      <c r="D271" s="880"/>
      <c r="E271" s="881"/>
      <c r="F271" s="881"/>
      <c r="G271" s="881"/>
      <c r="H271" s="881"/>
      <c r="I271" s="881"/>
      <c r="J271" s="881"/>
      <c r="K271" s="881"/>
      <c r="L271" s="881"/>
      <c r="M271" s="881"/>
      <c r="N271" s="881"/>
      <c r="O271" s="881"/>
      <c r="P271" s="881"/>
      <c r="Q271" s="881"/>
      <c r="R271" s="881"/>
      <c r="S271" s="881"/>
      <c r="T271" s="881"/>
      <c r="U271" s="881"/>
      <c r="V271" s="881"/>
      <c r="W271" s="881"/>
      <c r="X271" s="882"/>
      <c r="Y271" s="1196"/>
      <c r="Z271" s="1196"/>
      <c r="AA271" s="1196"/>
      <c r="AB271" s="1196"/>
      <c r="AC271" s="1196"/>
      <c r="AD271" s="1171"/>
      <c r="AE271" s="1172"/>
      <c r="AF271" s="1172"/>
      <c r="AG271" s="1172"/>
      <c r="AH271" s="1172"/>
      <c r="AI271" s="1172"/>
      <c r="AJ271" s="1173"/>
      <c r="AK271" s="1197"/>
      <c r="AL271" s="1197"/>
      <c r="AM271" s="1197"/>
      <c r="AN271" s="1197"/>
      <c r="AO271" s="1197"/>
      <c r="AP271" s="1197"/>
      <c r="AQ271" s="1197"/>
      <c r="AR271" s="1197"/>
      <c r="AS271" s="1197"/>
      <c r="AT271" s="1197"/>
      <c r="AU271" s="1197"/>
      <c r="AV271" s="1197"/>
      <c r="AW271" s="1197"/>
      <c r="AX271" s="1197"/>
      <c r="AY271" s="1197"/>
      <c r="AZ271" s="1197"/>
      <c r="BA271" s="1197"/>
      <c r="BB271" s="1197"/>
      <c r="BC271" s="1197"/>
      <c r="BD271" s="1197"/>
      <c r="BE271" s="1197"/>
      <c r="BF271" s="237"/>
      <c r="BG271" s="224"/>
      <c r="BH271" s="224"/>
      <c r="BI271" s="224"/>
    </row>
    <row r="272" spans="1:62" ht="12.75" customHeight="1">
      <c r="A272" s="816" t="s">
        <v>379</v>
      </c>
      <c r="B272" s="817"/>
      <c r="C272" s="818"/>
      <c r="D272" s="825" t="s">
        <v>349</v>
      </c>
      <c r="E272" s="826"/>
      <c r="F272" s="826"/>
      <c r="G272" s="826"/>
      <c r="H272" s="826"/>
      <c r="I272" s="826"/>
      <c r="J272" s="826"/>
      <c r="K272" s="826"/>
      <c r="L272" s="826"/>
      <c r="M272" s="826"/>
      <c r="N272" s="826"/>
      <c r="O272" s="826"/>
      <c r="P272" s="826"/>
      <c r="Q272" s="826"/>
      <c r="R272" s="826"/>
      <c r="S272" s="826"/>
      <c r="T272" s="826"/>
      <c r="U272" s="826"/>
      <c r="V272" s="826"/>
      <c r="W272" s="826"/>
      <c r="X272" s="890"/>
      <c r="Y272" s="833" t="s">
        <v>527</v>
      </c>
      <c r="Z272" s="834"/>
      <c r="AA272" s="834"/>
      <c r="AB272" s="834"/>
      <c r="AC272" s="834"/>
      <c r="AD272" s="834"/>
      <c r="AE272" s="834"/>
      <c r="AF272" s="834"/>
      <c r="AG272" s="834"/>
      <c r="AH272" s="834"/>
      <c r="AI272" s="834"/>
      <c r="AJ272" s="834"/>
      <c r="AK272" s="834"/>
      <c r="AL272" s="834"/>
      <c r="AM272" s="834"/>
      <c r="AN272" s="834"/>
      <c r="AO272" s="834"/>
      <c r="AP272" s="834"/>
      <c r="AQ272" s="834"/>
      <c r="AR272" s="834"/>
      <c r="AS272" s="834"/>
      <c r="AT272" s="834"/>
      <c r="AU272" s="834"/>
      <c r="AV272" s="834"/>
      <c r="AW272" s="834"/>
      <c r="AX272" s="834"/>
      <c r="AY272" s="834"/>
      <c r="AZ272" s="834"/>
      <c r="BA272" s="834"/>
      <c r="BB272" s="834"/>
      <c r="BC272" s="834"/>
      <c r="BD272" s="834"/>
      <c r="BE272" s="835"/>
      <c r="BF272" s="237"/>
      <c r="BG272" s="224"/>
      <c r="BH272" s="224"/>
      <c r="BI272" s="224"/>
      <c r="BJ272" s="2"/>
    </row>
    <row r="273" spans="1:62" ht="12.75" customHeight="1">
      <c r="A273" s="819"/>
      <c r="B273" s="820"/>
      <c r="C273" s="821"/>
      <c r="D273" s="827"/>
      <c r="E273" s="828"/>
      <c r="F273" s="828"/>
      <c r="G273" s="828"/>
      <c r="H273" s="828"/>
      <c r="I273" s="828"/>
      <c r="J273" s="828"/>
      <c r="K273" s="828"/>
      <c r="L273" s="828"/>
      <c r="M273" s="828"/>
      <c r="N273" s="828"/>
      <c r="O273" s="828"/>
      <c r="P273" s="828"/>
      <c r="Q273" s="828"/>
      <c r="R273" s="828"/>
      <c r="S273" s="828"/>
      <c r="T273" s="828"/>
      <c r="U273" s="828"/>
      <c r="V273" s="828"/>
      <c r="W273" s="828"/>
      <c r="X273" s="891"/>
      <c r="Y273" s="836" t="s">
        <v>350</v>
      </c>
      <c r="Z273" s="837"/>
      <c r="AA273" s="837"/>
      <c r="AB273" s="837"/>
      <c r="AC273" s="837"/>
      <c r="AD273" s="837"/>
      <c r="AE273" s="837"/>
      <c r="AF273" s="837"/>
      <c r="AG273" s="837"/>
      <c r="AH273" s="837"/>
      <c r="AI273" s="837"/>
      <c r="AJ273" s="837"/>
      <c r="AK273" s="837"/>
      <c r="AL273" s="837"/>
      <c r="AM273" s="837"/>
      <c r="AN273" s="837"/>
      <c r="AO273" s="837"/>
      <c r="AP273" s="837"/>
      <c r="AQ273" s="837"/>
      <c r="AR273" s="837"/>
      <c r="AS273" s="837"/>
      <c r="AT273" s="837"/>
      <c r="AU273" s="837"/>
      <c r="AV273" s="837"/>
      <c r="AW273" s="837"/>
      <c r="AX273" s="837"/>
      <c r="AY273" s="837"/>
      <c r="AZ273" s="837"/>
      <c r="BA273" s="837"/>
      <c r="BB273" s="837"/>
      <c r="BC273" s="837"/>
      <c r="BD273" s="837"/>
      <c r="BE273" s="838"/>
      <c r="BF273" s="237"/>
      <c r="BG273" s="224"/>
      <c r="BH273" s="224"/>
      <c r="BI273" s="224"/>
      <c r="BJ273" s="2"/>
    </row>
    <row r="274" spans="1:62" ht="12.75" customHeight="1">
      <c r="A274" s="822"/>
      <c r="B274" s="823"/>
      <c r="C274" s="824"/>
      <c r="D274" s="829"/>
      <c r="E274" s="830"/>
      <c r="F274" s="830"/>
      <c r="G274" s="830"/>
      <c r="H274" s="830"/>
      <c r="I274" s="830"/>
      <c r="J274" s="830"/>
      <c r="K274" s="830"/>
      <c r="L274" s="830"/>
      <c r="M274" s="830"/>
      <c r="N274" s="830"/>
      <c r="O274" s="830"/>
      <c r="P274" s="830"/>
      <c r="Q274" s="830"/>
      <c r="R274" s="830"/>
      <c r="S274" s="830"/>
      <c r="T274" s="830"/>
      <c r="U274" s="830"/>
      <c r="V274" s="830"/>
      <c r="W274" s="830"/>
      <c r="X274" s="892"/>
      <c r="Y274" s="839">
        <v>0</v>
      </c>
      <c r="Z274" s="840"/>
      <c r="AA274" s="840"/>
      <c r="AB274" s="840"/>
      <c r="AC274" s="841"/>
      <c r="AD274" s="1131" t="s">
        <v>287</v>
      </c>
      <c r="AE274" s="1106"/>
      <c r="AF274" s="1106"/>
      <c r="AG274" s="1106"/>
      <c r="AH274" s="1106"/>
      <c r="AI274" s="1106"/>
      <c r="AJ274" s="1107"/>
      <c r="AK274" s="839" t="s">
        <v>268</v>
      </c>
      <c r="AL274" s="840"/>
      <c r="AM274" s="840"/>
      <c r="AN274" s="840"/>
      <c r="AO274" s="840"/>
      <c r="AP274" s="840"/>
      <c r="AQ274" s="841"/>
      <c r="AR274" s="839" t="s">
        <v>351</v>
      </c>
      <c r="AS274" s="840"/>
      <c r="AT274" s="840"/>
      <c r="AU274" s="840"/>
      <c r="AV274" s="840"/>
      <c r="AW274" s="840"/>
      <c r="AX274" s="841"/>
      <c r="AY274" s="839" t="s">
        <v>269</v>
      </c>
      <c r="AZ274" s="840"/>
      <c r="BA274" s="840"/>
      <c r="BB274" s="840"/>
      <c r="BC274" s="840"/>
      <c r="BD274" s="840"/>
      <c r="BE274" s="841"/>
      <c r="BF274" s="237"/>
      <c r="BH274" s="224"/>
      <c r="BI274" s="224"/>
    </row>
    <row r="275" spans="1:62" ht="12.75" customHeight="1">
      <c r="A275" s="853" t="s">
        <v>77</v>
      </c>
      <c r="B275" s="854"/>
      <c r="C275" s="855"/>
      <c r="D275" s="752" t="s">
        <v>557</v>
      </c>
      <c r="E275" s="753"/>
      <c r="F275" s="753"/>
      <c r="G275" s="753"/>
      <c r="H275" s="753"/>
      <c r="I275" s="753"/>
      <c r="J275" s="753"/>
      <c r="K275" s="753"/>
      <c r="L275" s="753"/>
      <c r="M275" s="753"/>
      <c r="N275" s="753"/>
      <c r="O275" s="753"/>
      <c r="P275" s="753"/>
      <c r="Q275" s="753"/>
      <c r="R275" s="753"/>
      <c r="S275" s="753"/>
      <c r="T275" s="753"/>
      <c r="U275" s="753"/>
      <c r="V275" s="753"/>
      <c r="W275" s="753"/>
      <c r="X275" s="754"/>
      <c r="Y275" s="783" t="s">
        <v>366</v>
      </c>
      <c r="Z275" s="784"/>
      <c r="AA275" s="784"/>
      <c r="AB275" s="784"/>
      <c r="AC275" s="785"/>
      <c r="AD275" s="783" t="s">
        <v>95</v>
      </c>
      <c r="AE275" s="784"/>
      <c r="AF275" s="784"/>
      <c r="AG275" s="784"/>
      <c r="AH275" s="784"/>
      <c r="AI275" s="784"/>
      <c r="AJ275" s="785"/>
      <c r="AK275" s="783" t="s">
        <v>96</v>
      </c>
      <c r="AL275" s="784"/>
      <c r="AM275" s="784"/>
      <c r="AN275" s="784"/>
      <c r="AO275" s="784"/>
      <c r="AP275" s="784"/>
      <c r="AQ275" s="785"/>
      <c r="AR275" s="784" t="s">
        <v>353</v>
      </c>
      <c r="AS275" s="784"/>
      <c r="AT275" s="784"/>
      <c r="AU275" s="784"/>
      <c r="AV275" s="784"/>
      <c r="AW275" s="784"/>
      <c r="AX275" s="784"/>
      <c r="AY275" s="783" t="s">
        <v>356</v>
      </c>
      <c r="AZ275" s="784"/>
      <c r="BA275" s="784"/>
      <c r="BB275" s="784"/>
      <c r="BC275" s="784"/>
      <c r="BD275" s="784"/>
      <c r="BE275" s="785"/>
      <c r="BF275" s="237"/>
      <c r="BH275" s="224"/>
      <c r="BI275" s="224"/>
    </row>
    <row r="276" spans="1:62" ht="15" customHeight="1">
      <c r="A276" s="856"/>
      <c r="B276" s="857"/>
      <c r="C276" s="858"/>
      <c r="D276" s="755"/>
      <c r="E276" s="756"/>
      <c r="F276" s="756"/>
      <c r="G276" s="756"/>
      <c r="H276" s="756"/>
      <c r="I276" s="756"/>
      <c r="J276" s="756"/>
      <c r="K276" s="756"/>
      <c r="L276" s="756"/>
      <c r="M276" s="756"/>
      <c r="N276" s="756"/>
      <c r="O276" s="756"/>
      <c r="P276" s="756"/>
      <c r="Q276" s="756"/>
      <c r="R276" s="756"/>
      <c r="S276" s="756"/>
      <c r="T276" s="756"/>
      <c r="U276" s="756"/>
      <c r="V276" s="756"/>
      <c r="W276" s="756"/>
      <c r="X276" s="757"/>
      <c r="Y276" s="786"/>
      <c r="Z276" s="787"/>
      <c r="AA276" s="787"/>
      <c r="AB276" s="787"/>
      <c r="AC276" s="788"/>
      <c r="AD276" s="786"/>
      <c r="AE276" s="787"/>
      <c r="AF276" s="787"/>
      <c r="AG276" s="787"/>
      <c r="AH276" s="787"/>
      <c r="AI276" s="787"/>
      <c r="AJ276" s="788"/>
      <c r="AK276" s="786"/>
      <c r="AL276" s="787"/>
      <c r="AM276" s="787"/>
      <c r="AN276" s="787"/>
      <c r="AO276" s="787"/>
      <c r="AP276" s="787"/>
      <c r="AQ276" s="788"/>
      <c r="AR276" s="787"/>
      <c r="AS276" s="787"/>
      <c r="AT276" s="787"/>
      <c r="AU276" s="787"/>
      <c r="AV276" s="787"/>
      <c r="AW276" s="787"/>
      <c r="AX276" s="787"/>
      <c r="AY276" s="786"/>
      <c r="AZ276" s="787"/>
      <c r="BA276" s="787"/>
      <c r="BB276" s="787"/>
      <c r="BC276" s="787"/>
      <c r="BD276" s="787"/>
      <c r="BE276" s="788"/>
      <c r="BF276" s="237"/>
      <c r="BH276" s="224"/>
      <c r="BI276" s="224"/>
    </row>
    <row r="277" spans="1:62" ht="12.75" customHeight="1">
      <c r="A277" s="856"/>
      <c r="B277" s="857"/>
      <c r="C277" s="858"/>
      <c r="D277" s="755"/>
      <c r="E277" s="756"/>
      <c r="F277" s="756"/>
      <c r="G277" s="756"/>
      <c r="H277" s="756"/>
      <c r="I277" s="756"/>
      <c r="J277" s="756"/>
      <c r="K277" s="756"/>
      <c r="L277" s="756"/>
      <c r="M277" s="756"/>
      <c r="N277" s="756"/>
      <c r="O277" s="756"/>
      <c r="P277" s="756"/>
      <c r="Q277" s="756"/>
      <c r="R277" s="756"/>
      <c r="S277" s="756"/>
      <c r="T277" s="756"/>
      <c r="U277" s="756"/>
      <c r="V277" s="756"/>
      <c r="W277" s="756"/>
      <c r="X277" s="757"/>
      <c r="Y277" s="1"/>
      <c r="Z277" s="7"/>
      <c r="AA277" s="7"/>
      <c r="AB277" s="7"/>
      <c r="AC277" s="6"/>
      <c r="AD277" s="789" t="s">
        <v>182</v>
      </c>
      <c r="AE277" s="790"/>
      <c r="AF277" s="790"/>
      <c r="AG277" s="790"/>
      <c r="AH277" s="790"/>
      <c r="AI277" s="790"/>
      <c r="AJ277" s="790"/>
      <c r="AK277" s="789" t="s">
        <v>184</v>
      </c>
      <c r="AL277" s="790"/>
      <c r="AM277" s="790"/>
      <c r="AN277" s="790"/>
      <c r="AO277" s="790"/>
      <c r="AP277" s="790"/>
      <c r="AQ277" s="790"/>
      <c r="AR277" s="789" t="s">
        <v>466</v>
      </c>
      <c r="AS277" s="790"/>
      <c r="AT277" s="790"/>
      <c r="AU277" s="790"/>
      <c r="AV277" s="790"/>
      <c r="AW277" s="790"/>
      <c r="AX277" s="790"/>
      <c r="AY277" s="789" t="s">
        <v>467</v>
      </c>
      <c r="AZ277" s="790"/>
      <c r="BA277" s="790"/>
      <c r="BB277" s="790"/>
      <c r="BC277" s="790"/>
      <c r="BD277" s="790"/>
      <c r="BE277" s="791"/>
      <c r="BF277" s="237"/>
      <c r="BH277" s="224"/>
      <c r="BI277" s="224"/>
    </row>
    <row r="278" spans="1:62" ht="12.75" customHeight="1">
      <c r="A278" s="856"/>
      <c r="B278" s="857"/>
      <c r="C278" s="858"/>
      <c r="D278" s="755"/>
      <c r="E278" s="756"/>
      <c r="F278" s="756"/>
      <c r="G278" s="756"/>
      <c r="H278" s="756"/>
      <c r="I278" s="756"/>
      <c r="J278" s="756"/>
      <c r="K278" s="756"/>
      <c r="L278" s="756"/>
      <c r="M278" s="756"/>
      <c r="N278" s="756"/>
      <c r="O278" s="756"/>
      <c r="P278" s="756"/>
      <c r="Q278" s="756"/>
      <c r="R278" s="756"/>
      <c r="S278" s="756"/>
      <c r="T278" s="756"/>
      <c r="U278" s="756"/>
      <c r="V278" s="756"/>
      <c r="W278" s="756"/>
      <c r="X278" s="757"/>
      <c r="Y278" s="1"/>
      <c r="Z278" s="7"/>
      <c r="AA278" s="7"/>
      <c r="AB278" s="7"/>
      <c r="AC278" s="6"/>
      <c r="AD278" s="789" t="s">
        <v>183</v>
      </c>
      <c r="AE278" s="790"/>
      <c r="AF278" s="790"/>
      <c r="AG278" s="790"/>
      <c r="AH278" s="790"/>
      <c r="AI278" s="790"/>
      <c r="AJ278" s="790"/>
      <c r="AK278" s="789" t="s">
        <v>185</v>
      </c>
      <c r="AL278" s="790"/>
      <c r="AM278" s="790"/>
      <c r="AN278" s="790"/>
      <c r="AO278" s="790"/>
      <c r="AP278" s="790"/>
      <c r="AQ278" s="790"/>
      <c r="AR278" s="789" t="s">
        <v>468</v>
      </c>
      <c r="AS278" s="790"/>
      <c r="AT278" s="790"/>
      <c r="AU278" s="790"/>
      <c r="AV278" s="790"/>
      <c r="AW278" s="790"/>
      <c r="AX278" s="790"/>
      <c r="AY278" s="789" t="s">
        <v>469</v>
      </c>
      <c r="AZ278" s="790"/>
      <c r="BA278" s="790"/>
      <c r="BB278" s="790"/>
      <c r="BC278" s="790"/>
      <c r="BD278" s="790"/>
      <c r="BE278" s="791"/>
      <c r="BF278" s="237"/>
      <c r="BH278" s="224"/>
      <c r="BI278" s="224"/>
    </row>
    <row r="279" spans="1:62" ht="12.75" customHeight="1">
      <c r="A279" s="856"/>
      <c r="B279" s="857"/>
      <c r="C279" s="858"/>
      <c r="D279" s="889" t="s">
        <v>524</v>
      </c>
      <c r="E279" s="1115"/>
      <c r="F279" s="1115"/>
      <c r="G279" s="1115"/>
      <c r="H279" s="1115"/>
      <c r="I279" s="1115"/>
      <c r="J279" s="1115"/>
      <c r="K279" s="1115"/>
      <c r="L279" s="1115"/>
      <c r="M279" s="1115"/>
      <c r="N279" s="1115"/>
      <c r="O279" s="1115"/>
      <c r="P279" s="1115"/>
      <c r="Q279" s="1115"/>
      <c r="R279" s="1115"/>
      <c r="S279" s="1115"/>
      <c r="T279" s="1115"/>
      <c r="U279" s="1115"/>
      <c r="V279" s="1115"/>
      <c r="W279" s="1115"/>
      <c r="X279" s="1116"/>
      <c r="Y279" s="1"/>
      <c r="Z279" s="7"/>
      <c r="AA279" s="7"/>
      <c r="AB279" s="7"/>
      <c r="AC279" s="6"/>
      <c r="AD279" s="1061" t="s">
        <v>271</v>
      </c>
      <c r="AE279" s="1114"/>
      <c r="AF279" s="1114"/>
      <c r="AG279" s="1114"/>
      <c r="AH279" s="1114"/>
      <c r="AI279" s="1114"/>
      <c r="AJ279" s="1114"/>
      <c r="AK279" s="1061" t="s">
        <v>270</v>
      </c>
      <c r="AL279" s="1114"/>
      <c r="AM279" s="1114"/>
      <c r="AN279" s="1114"/>
      <c r="AO279" s="1114"/>
      <c r="AP279" s="1114"/>
      <c r="AQ279" s="1114"/>
      <c r="AR279" s="1061" t="s">
        <v>391</v>
      </c>
      <c r="AS279" s="1114"/>
      <c r="AT279" s="1114"/>
      <c r="AU279" s="1114"/>
      <c r="AV279" s="1114"/>
      <c r="AW279" s="1114"/>
      <c r="AX279" s="1114"/>
      <c r="AY279" s="1061" t="s">
        <v>470</v>
      </c>
      <c r="AZ279" s="1114"/>
      <c r="BA279" s="1114"/>
      <c r="BB279" s="1114"/>
      <c r="BC279" s="1114"/>
      <c r="BD279" s="1114"/>
      <c r="BE279" s="1218"/>
      <c r="BF279" s="237"/>
      <c r="BH279" s="224"/>
      <c r="BI279" s="224"/>
    </row>
    <row r="280" spans="1:62" ht="9" customHeight="1">
      <c r="A280" s="856"/>
      <c r="B280" s="857"/>
      <c r="C280" s="858"/>
      <c r="D280" s="889"/>
      <c r="E280" s="1115"/>
      <c r="F280" s="1115"/>
      <c r="G280" s="1115"/>
      <c r="H280" s="1115"/>
      <c r="I280" s="1115"/>
      <c r="J280" s="1115"/>
      <c r="K280" s="1115"/>
      <c r="L280" s="1115"/>
      <c r="M280" s="1115"/>
      <c r="N280" s="1115"/>
      <c r="O280" s="1115"/>
      <c r="P280" s="1115"/>
      <c r="Q280" s="1115"/>
      <c r="R280" s="1115"/>
      <c r="S280" s="1115"/>
      <c r="T280" s="1115"/>
      <c r="U280" s="1115"/>
      <c r="V280" s="1115"/>
      <c r="W280" s="1115"/>
      <c r="X280" s="1116"/>
      <c r="Y280" s="1"/>
      <c r="Z280" s="7"/>
      <c r="AA280" s="7"/>
      <c r="AB280" s="7"/>
      <c r="AC280" s="6"/>
      <c r="AD280" s="49"/>
      <c r="AE280" s="310"/>
      <c r="AF280" s="310"/>
      <c r="AG280" s="310"/>
      <c r="AH280" s="310"/>
      <c r="AI280" s="310"/>
      <c r="AJ280" s="310"/>
      <c r="AK280" s="49"/>
      <c r="AL280" s="310"/>
      <c r="AM280" s="310"/>
      <c r="AN280" s="310"/>
      <c r="AO280" s="310"/>
      <c r="AP280" s="310"/>
      <c r="AQ280" s="310"/>
      <c r="AR280" s="49"/>
      <c r="AS280" s="310"/>
      <c r="AT280" s="310"/>
      <c r="AU280" s="310"/>
      <c r="AV280" s="310"/>
      <c r="AW280" s="310"/>
      <c r="AX280" s="310"/>
      <c r="AY280" s="1061" t="s">
        <v>196</v>
      </c>
      <c r="AZ280" s="1114"/>
      <c r="BA280" s="1114"/>
      <c r="BB280" s="1114"/>
      <c r="BC280" s="1114"/>
      <c r="BD280" s="1114"/>
      <c r="BE280" s="1218"/>
      <c r="BF280" s="237"/>
      <c r="BH280" s="224"/>
      <c r="BI280" s="224"/>
    </row>
    <row r="281" spans="1:62" ht="8.25" customHeight="1">
      <c r="A281" s="856"/>
      <c r="B281" s="857"/>
      <c r="C281" s="858"/>
      <c r="D281" s="889"/>
      <c r="E281" s="1115"/>
      <c r="F281" s="1115"/>
      <c r="G281" s="1115"/>
      <c r="H281" s="1115"/>
      <c r="I281" s="1115"/>
      <c r="J281" s="1115"/>
      <c r="K281" s="1115"/>
      <c r="L281" s="1115"/>
      <c r="M281" s="1115"/>
      <c r="N281" s="1115"/>
      <c r="O281" s="1115"/>
      <c r="P281" s="1115"/>
      <c r="Q281" s="1115"/>
      <c r="R281" s="1115"/>
      <c r="S281" s="1115"/>
      <c r="T281" s="1115"/>
      <c r="U281" s="1115"/>
      <c r="V281" s="1115"/>
      <c r="W281" s="1115"/>
      <c r="X281" s="1116"/>
      <c r="Y281" s="795"/>
      <c r="Z281" s="796"/>
      <c r="AA281" s="796"/>
      <c r="AB281" s="796"/>
      <c r="AC281" s="797"/>
      <c r="AD281" s="1061"/>
      <c r="AE281" s="1114"/>
      <c r="AF281" s="1114"/>
      <c r="AG281" s="1114"/>
      <c r="AH281" s="1114"/>
      <c r="AI281" s="1114"/>
      <c r="AJ281" s="1114"/>
      <c r="AK281" s="1061"/>
      <c r="AL281" s="1114"/>
      <c r="AM281" s="1114"/>
      <c r="AN281" s="1114"/>
      <c r="AO281" s="1114"/>
      <c r="AP281" s="1114"/>
      <c r="AQ281" s="1114"/>
      <c r="AR281" s="1061"/>
      <c r="AS281" s="1114"/>
      <c r="AT281" s="1114"/>
      <c r="AU281" s="1114"/>
      <c r="AV281" s="1114"/>
      <c r="AW281" s="1114"/>
      <c r="AX281" s="1114"/>
      <c r="AY281" s="1108"/>
      <c r="AZ281" s="1109"/>
      <c r="BA281" s="1109"/>
      <c r="BB281" s="1109"/>
      <c r="BC281" s="1109"/>
      <c r="BD281" s="1109"/>
      <c r="BE281" s="1110"/>
      <c r="BF281" s="237"/>
      <c r="BH281" s="224"/>
      <c r="BI281" s="224"/>
    </row>
    <row r="282" spans="1:62" ht="12.75" customHeight="1">
      <c r="A282" s="856"/>
      <c r="B282" s="857"/>
      <c r="C282" s="858"/>
      <c r="D282" s="889"/>
      <c r="E282" s="1115"/>
      <c r="F282" s="1115"/>
      <c r="G282" s="1115"/>
      <c r="H282" s="1115"/>
      <c r="I282" s="1115"/>
      <c r="J282" s="1115"/>
      <c r="K282" s="1115"/>
      <c r="L282" s="1115"/>
      <c r="M282" s="1115"/>
      <c r="N282" s="1115"/>
      <c r="O282" s="1115"/>
      <c r="P282" s="1115"/>
      <c r="Q282" s="1115"/>
      <c r="R282" s="1115"/>
      <c r="S282" s="1115"/>
      <c r="T282" s="1115"/>
      <c r="U282" s="1115"/>
      <c r="V282" s="1115"/>
      <c r="W282" s="1115"/>
      <c r="X282" s="1116"/>
      <c r="Y282" s="1196" t="str">
        <f>IF(AND(AD282="",AK282="",AR282="",AY282=""),IF(FIO="","",0),"")</f>
        <v/>
      </c>
      <c r="Z282" s="1196"/>
      <c r="AA282" s="1196"/>
      <c r="AB282" s="1196"/>
      <c r="AC282" s="1196"/>
      <c r="AD282" s="1168"/>
      <c r="AE282" s="1169"/>
      <c r="AF282" s="1169"/>
      <c r="AG282" s="1169"/>
      <c r="AH282" s="1169"/>
      <c r="AI282" s="1169"/>
      <c r="AJ282" s="1170"/>
      <c r="AK282" s="1197"/>
      <c r="AL282" s="1197"/>
      <c r="AM282" s="1197"/>
      <c r="AN282" s="1197"/>
      <c r="AO282" s="1197"/>
      <c r="AP282" s="1197"/>
      <c r="AQ282" s="1197"/>
      <c r="AR282" s="1197"/>
      <c r="AS282" s="1197"/>
      <c r="AT282" s="1197"/>
      <c r="AU282" s="1197"/>
      <c r="AV282" s="1197"/>
      <c r="AW282" s="1197"/>
      <c r="AX282" s="1197"/>
      <c r="AY282" s="1197"/>
      <c r="AZ282" s="1197"/>
      <c r="BA282" s="1197"/>
      <c r="BB282" s="1197"/>
      <c r="BC282" s="1197"/>
      <c r="BD282" s="1197"/>
      <c r="BE282" s="1197"/>
      <c r="BF282" s="237"/>
      <c r="BG282" s="29">
        <f>SUM(Y282:BE283)</f>
        <v>0</v>
      </c>
      <c r="BH282" s="311">
        <v>250</v>
      </c>
      <c r="BI282" s="311"/>
    </row>
    <row r="283" spans="1:62" ht="12.75" customHeight="1">
      <c r="A283" s="859"/>
      <c r="B283" s="860"/>
      <c r="C283" s="861"/>
      <c r="D283" s="1117"/>
      <c r="E283" s="1118"/>
      <c r="F283" s="1118"/>
      <c r="G283" s="1118"/>
      <c r="H283" s="1118"/>
      <c r="I283" s="1118"/>
      <c r="J283" s="1118"/>
      <c r="K283" s="1118"/>
      <c r="L283" s="1118"/>
      <c r="M283" s="1118"/>
      <c r="N283" s="1118"/>
      <c r="O283" s="1118"/>
      <c r="P283" s="1118"/>
      <c r="Q283" s="1118"/>
      <c r="R283" s="1118"/>
      <c r="S283" s="1118"/>
      <c r="T283" s="1118"/>
      <c r="U283" s="1118"/>
      <c r="V283" s="1118"/>
      <c r="W283" s="1118"/>
      <c r="X283" s="1119"/>
      <c r="Y283" s="1196"/>
      <c r="Z283" s="1196"/>
      <c r="AA283" s="1196"/>
      <c r="AB283" s="1196"/>
      <c r="AC283" s="1196"/>
      <c r="AD283" s="1171"/>
      <c r="AE283" s="1172"/>
      <c r="AF283" s="1172"/>
      <c r="AG283" s="1172"/>
      <c r="AH283" s="1172"/>
      <c r="AI283" s="1172"/>
      <c r="AJ283" s="1173"/>
      <c r="AK283" s="1197"/>
      <c r="AL283" s="1197"/>
      <c r="AM283" s="1197"/>
      <c r="AN283" s="1197"/>
      <c r="AO283" s="1197"/>
      <c r="AP283" s="1197"/>
      <c r="AQ283" s="1197"/>
      <c r="AR283" s="1197"/>
      <c r="AS283" s="1197"/>
      <c r="AT283" s="1197"/>
      <c r="AU283" s="1197"/>
      <c r="AV283" s="1197"/>
      <c r="AW283" s="1197"/>
      <c r="AX283" s="1197"/>
      <c r="AY283" s="1197"/>
      <c r="AZ283" s="1197"/>
      <c r="BA283" s="1197"/>
      <c r="BB283" s="1197"/>
      <c r="BC283" s="1197"/>
      <c r="BD283" s="1197"/>
      <c r="BE283" s="1197"/>
      <c r="BF283" s="237"/>
      <c r="BG283" s="224"/>
      <c r="BH283" s="224"/>
      <c r="BI283" s="224"/>
    </row>
    <row r="284" spans="1:62" ht="12.75" customHeight="1">
      <c r="A284" s="853" t="s">
        <v>186</v>
      </c>
      <c r="B284" s="854"/>
      <c r="C284" s="855"/>
      <c r="D284" s="752" t="s">
        <v>617</v>
      </c>
      <c r="E284" s="753"/>
      <c r="F284" s="753"/>
      <c r="G284" s="753"/>
      <c r="H284" s="753"/>
      <c r="I284" s="753"/>
      <c r="J284" s="753"/>
      <c r="K284" s="753"/>
      <c r="L284" s="753"/>
      <c r="M284" s="753"/>
      <c r="N284" s="753"/>
      <c r="O284" s="753"/>
      <c r="P284" s="753"/>
      <c r="Q284" s="753"/>
      <c r="R284" s="753"/>
      <c r="S284" s="753"/>
      <c r="T284" s="753"/>
      <c r="U284" s="753"/>
      <c r="V284" s="753"/>
      <c r="W284" s="753"/>
      <c r="X284" s="754"/>
      <c r="Y284" s="783" t="s">
        <v>366</v>
      </c>
      <c r="Z284" s="784"/>
      <c r="AA284" s="784"/>
      <c r="AB284" s="784"/>
      <c r="AC284" s="785"/>
      <c r="AD284" s="783" t="s">
        <v>95</v>
      </c>
      <c r="AE284" s="784"/>
      <c r="AF284" s="784"/>
      <c r="AG284" s="784"/>
      <c r="AH284" s="784"/>
      <c r="AI284" s="784"/>
      <c r="AJ284" s="785"/>
      <c r="AK284" s="783" t="s">
        <v>96</v>
      </c>
      <c r="AL284" s="784"/>
      <c r="AM284" s="784"/>
      <c r="AN284" s="784"/>
      <c r="AO284" s="784"/>
      <c r="AP284" s="784"/>
      <c r="AQ284" s="785"/>
      <c r="AR284" s="784" t="s">
        <v>353</v>
      </c>
      <c r="AS284" s="784"/>
      <c r="AT284" s="784"/>
      <c r="AU284" s="784"/>
      <c r="AV284" s="784"/>
      <c r="AW284" s="784"/>
      <c r="AX284" s="784"/>
      <c r="AY284" s="783" t="s">
        <v>356</v>
      </c>
      <c r="AZ284" s="784"/>
      <c r="BA284" s="784"/>
      <c r="BB284" s="784"/>
      <c r="BC284" s="784"/>
      <c r="BD284" s="784"/>
      <c r="BE284" s="785"/>
      <c r="BF284" s="237"/>
      <c r="BH284" s="224"/>
      <c r="BI284" s="224"/>
    </row>
    <row r="285" spans="1:62" ht="24" customHeight="1">
      <c r="A285" s="856"/>
      <c r="B285" s="857"/>
      <c r="C285" s="858"/>
      <c r="D285" s="755"/>
      <c r="E285" s="756"/>
      <c r="F285" s="756"/>
      <c r="G285" s="756"/>
      <c r="H285" s="756"/>
      <c r="I285" s="756"/>
      <c r="J285" s="756"/>
      <c r="K285" s="756"/>
      <c r="L285" s="756"/>
      <c r="M285" s="756"/>
      <c r="N285" s="756"/>
      <c r="O285" s="756"/>
      <c r="P285" s="756"/>
      <c r="Q285" s="756"/>
      <c r="R285" s="756"/>
      <c r="S285" s="756"/>
      <c r="T285" s="756"/>
      <c r="U285" s="756"/>
      <c r="V285" s="756"/>
      <c r="W285" s="756"/>
      <c r="X285" s="757"/>
      <c r="Y285" s="786"/>
      <c r="Z285" s="787"/>
      <c r="AA285" s="787"/>
      <c r="AB285" s="787"/>
      <c r="AC285" s="788"/>
      <c r="AD285" s="786"/>
      <c r="AE285" s="787"/>
      <c r="AF285" s="787"/>
      <c r="AG285" s="787"/>
      <c r="AH285" s="787"/>
      <c r="AI285" s="787"/>
      <c r="AJ285" s="788"/>
      <c r="AK285" s="786"/>
      <c r="AL285" s="787"/>
      <c r="AM285" s="787"/>
      <c r="AN285" s="787"/>
      <c r="AO285" s="787"/>
      <c r="AP285" s="787"/>
      <c r="AQ285" s="788"/>
      <c r="AR285" s="787"/>
      <c r="AS285" s="787"/>
      <c r="AT285" s="787"/>
      <c r="AU285" s="787"/>
      <c r="AV285" s="787"/>
      <c r="AW285" s="787"/>
      <c r="AX285" s="787"/>
      <c r="AY285" s="786"/>
      <c r="AZ285" s="787"/>
      <c r="BA285" s="787"/>
      <c r="BB285" s="787"/>
      <c r="BC285" s="787"/>
      <c r="BD285" s="787"/>
      <c r="BE285" s="788"/>
      <c r="BF285" s="237"/>
      <c r="BH285" s="224"/>
      <c r="BI285" s="224"/>
    </row>
    <row r="286" spans="1:62" ht="12.75" customHeight="1">
      <c r="A286" s="856"/>
      <c r="B286" s="857"/>
      <c r="C286" s="858"/>
      <c r="D286" s="755"/>
      <c r="E286" s="756"/>
      <c r="F286" s="756"/>
      <c r="G286" s="756"/>
      <c r="H286" s="756"/>
      <c r="I286" s="756"/>
      <c r="J286" s="756"/>
      <c r="K286" s="756"/>
      <c r="L286" s="756"/>
      <c r="M286" s="756"/>
      <c r="N286" s="756"/>
      <c r="O286" s="756"/>
      <c r="P286" s="756"/>
      <c r="Q286" s="756"/>
      <c r="R286" s="756"/>
      <c r="S286" s="756"/>
      <c r="T286" s="756"/>
      <c r="U286" s="756"/>
      <c r="V286" s="756"/>
      <c r="W286" s="756"/>
      <c r="X286" s="757"/>
      <c r="Y286" s="1"/>
      <c r="Z286" s="7"/>
      <c r="AA286" s="7"/>
      <c r="AB286" s="7"/>
      <c r="AC286" s="6"/>
      <c r="AD286" s="789" t="s">
        <v>272</v>
      </c>
      <c r="AE286" s="790"/>
      <c r="AF286" s="790"/>
      <c r="AG286" s="790"/>
      <c r="AH286" s="790"/>
      <c r="AI286" s="790"/>
      <c r="AJ286" s="790"/>
      <c r="AK286" s="789" t="s">
        <v>274</v>
      </c>
      <c r="AL286" s="790"/>
      <c r="AM286" s="790"/>
      <c r="AN286" s="790"/>
      <c r="AO286" s="790"/>
      <c r="AP286" s="790"/>
      <c r="AQ286" s="790"/>
      <c r="AR286" s="789" t="s">
        <v>188</v>
      </c>
      <c r="AS286" s="790"/>
      <c r="AT286" s="790"/>
      <c r="AU286" s="790"/>
      <c r="AV286" s="790"/>
      <c r="AW286" s="790"/>
      <c r="AX286" s="790"/>
      <c r="AY286" s="789" t="s">
        <v>190</v>
      </c>
      <c r="AZ286" s="790"/>
      <c r="BA286" s="790"/>
      <c r="BB286" s="790"/>
      <c r="BC286" s="790"/>
      <c r="BD286" s="790"/>
      <c r="BE286" s="791"/>
      <c r="BF286" s="237"/>
      <c r="BH286" s="224"/>
      <c r="BI286" s="224"/>
    </row>
    <row r="287" spans="1:62" ht="12.75" customHeight="1">
      <c r="A287" s="856"/>
      <c r="B287" s="857"/>
      <c r="C287" s="858"/>
      <c r="D287" s="755"/>
      <c r="E287" s="756"/>
      <c r="F287" s="756"/>
      <c r="G287" s="756"/>
      <c r="H287" s="756"/>
      <c r="I287" s="756"/>
      <c r="J287" s="756"/>
      <c r="K287" s="756"/>
      <c r="L287" s="756"/>
      <c r="M287" s="756"/>
      <c r="N287" s="756"/>
      <c r="O287" s="756"/>
      <c r="P287" s="756"/>
      <c r="Q287" s="756"/>
      <c r="R287" s="756"/>
      <c r="S287" s="756"/>
      <c r="T287" s="756"/>
      <c r="U287" s="756"/>
      <c r="V287" s="756"/>
      <c r="W287" s="756"/>
      <c r="X287" s="757"/>
      <c r="Y287" s="1"/>
      <c r="Z287" s="7"/>
      <c r="AA287" s="7"/>
      <c r="AB287" s="7"/>
      <c r="AC287" s="6"/>
      <c r="AD287" s="789" t="s">
        <v>187</v>
      </c>
      <c r="AE287" s="790"/>
      <c r="AF287" s="790"/>
      <c r="AG287" s="790"/>
      <c r="AH287" s="790"/>
      <c r="AI287" s="790"/>
      <c r="AJ287" s="790"/>
      <c r="AK287" s="789" t="s">
        <v>273</v>
      </c>
      <c r="AL287" s="790"/>
      <c r="AM287" s="790"/>
      <c r="AN287" s="790"/>
      <c r="AO287" s="790"/>
      <c r="AP287" s="790"/>
      <c r="AQ287" s="790"/>
      <c r="AR287" s="789" t="s">
        <v>189</v>
      </c>
      <c r="AS287" s="790"/>
      <c r="AT287" s="790"/>
      <c r="AU287" s="790"/>
      <c r="AV287" s="790"/>
      <c r="AW287" s="790"/>
      <c r="AX287" s="790"/>
      <c r="AY287" s="789" t="s">
        <v>191</v>
      </c>
      <c r="AZ287" s="790"/>
      <c r="BA287" s="790"/>
      <c r="BB287" s="790"/>
      <c r="BC287" s="790"/>
      <c r="BD287" s="790"/>
      <c r="BE287" s="791"/>
      <c r="BF287" s="237"/>
      <c r="BH287" s="224"/>
      <c r="BI287" s="224"/>
    </row>
    <row r="288" spans="1:62" ht="12.75" customHeight="1">
      <c r="A288" s="856"/>
      <c r="B288" s="857"/>
      <c r="C288" s="858"/>
      <c r="D288" s="877" t="s">
        <v>52</v>
      </c>
      <c r="E288" s="878"/>
      <c r="F288" s="878"/>
      <c r="G288" s="878"/>
      <c r="H288" s="878"/>
      <c r="I288" s="878"/>
      <c r="J288" s="878"/>
      <c r="K288" s="878"/>
      <c r="L288" s="878"/>
      <c r="M288" s="878"/>
      <c r="N288" s="878"/>
      <c r="O288" s="878"/>
      <c r="P288" s="878"/>
      <c r="Q288" s="878"/>
      <c r="R288" s="878"/>
      <c r="S288" s="878"/>
      <c r="T288" s="878"/>
      <c r="U288" s="878"/>
      <c r="V288" s="878"/>
      <c r="W288" s="878"/>
      <c r="X288" s="879"/>
      <c r="Y288" s="1"/>
      <c r="Z288" s="7"/>
      <c r="AA288" s="7"/>
      <c r="AB288" s="7"/>
      <c r="AC288" s="6"/>
      <c r="AD288" s="1061" t="s">
        <v>386</v>
      </c>
      <c r="AE288" s="1114"/>
      <c r="AF288" s="1114"/>
      <c r="AG288" s="1114"/>
      <c r="AH288" s="1114"/>
      <c r="AI288" s="1114"/>
      <c r="AJ288" s="1114"/>
      <c r="AK288" s="1061" t="s">
        <v>387</v>
      </c>
      <c r="AL288" s="1114"/>
      <c r="AM288" s="1114"/>
      <c r="AN288" s="1114"/>
      <c r="AO288" s="1114"/>
      <c r="AP288" s="1114"/>
      <c r="AQ288" s="1114"/>
      <c r="AR288" s="1061" t="s">
        <v>391</v>
      </c>
      <c r="AS288" s="1114"/>
      <c r="AT288" s="1114"/>
      <c r="AU288" s="1114"/>
      <c r="AV288" s="1114"/>
      <c r="AW288" s="1114"/>
      <c r="AX288" s="1114"/>
      <c r="AY288" s="789" t="s">
        <v>202</v>
      </c>
      <c r="AZ288" s="790"/>
      <c r="BA288" s="790"/>
      <c r="BB288" s="790"/>
      <c r="BC288" s="790"/>
      <c r="BD288" s="790"/>
      <c r="BE288" s="791"/>
      <c r="BF288" s="237"/>
      <c r="BH288" s="224"/>
      <c r="BI288" s="224"/>
    </row>
    <row r="289" spans="1:62" ht="44.25" customHeight="1">
      <c r="A289" s="856"/>
      <c r="B289" s="857"/>
      <c r="C289" s="858"/>
      <c r="D289" s="877"/>
      <c r="E289" s="878"/>
      <c r="F289" s="878"/>
      <c r="G289" s="878"/>
      <c r="H289" s="878"/>
      <c r="I289" s="878"/>
      <c r="J289" s="878"/>
      <c r="K289" s="878"/>
      <c r="L289" s="878"/>
      <c r="M289" s="878"/>
      <c r="N289" s="878"/>
      <c r="O289" s="878"/>
      <c r="P289" s="878"/>
      <c r="Q289" s="878"/>
      <c r="R289" s="878"/>
      <c r="S289" s="878"/>
      <c r="T289" s="878"/>
      <c r="U289" s="878"/>
      <c r="V289" s="878"/>
      <c r="W289" s="878"/>
      <c r="X289" s="879"/>
      <c r="Y289" s="1"/>
      <c r="Z289" s="7"/>
      <c r="AA289" s="7"/>
      <c r="AB289" s="7"/>
      <c r="AC289" s="6"/>
      <c r="AD289" s="49"/>
      <c r="AE289" s="310"/>
      <c r="AF289" s="310"/>
      <c r="AG289" s="310"/>
      <c r="AH289" s="310"/>
      <c r="AI289" s="310"/>
      <c r="AJ289" s="310"/>
      <c r="AK289" s="49"/>
      <c r="AL289" s="310"/>
      <c r="AM289" s="310"/>
      <c r="AN289" s="310"/>
      <c r="AO289" s="310"/>
      <c r="AP289" s="310"/>
      <c r="AQ289" s="310"/>
      <c r="AR289" s="49"/>
      <c r="AS289" s="310"/>
      <c r="AT289" s="310"/>
      <c r="AU289" s="310"/>
      <c r="AV289" s="310"/>
      <c r="AW289" s="310"/>
      <c r="AX289" s="310"/>
      <c r="AY289" s="1061" t="s">
        <v>196</v>
      </c>
      <c r="AZ289" s="1114"/>
      <c r="BA289" s="1114"/>
      <c r="BB289" s="1114"/>
      <c r="BC289" s="1114"/>
      <c r="BD289" s="1114"/>
      <c r="BE289" s="1218"/>
      <c r="BF289" s="237"/>
      <c r="BH289" s="224"/>
      <c r="BI289" s="224"/>
    </row>
    <row r="290" spans="1:62">
      <c r="A290" s="856"/>
      <c r="B290" s="857"/>
      <c r="C290" s="858"/>
      <c r="D290" s="877"/>
      <c r="E290" s="878"/>
      <c r="F290" s="878"/>
      <c r="G290" s="878"/>
      <c r="H290" s="878"/>
      <c r="I290" s="878"/>
      <c r="J290" s="878"/>
      <c r="K290" s="878"/>
      <c r="L290" s="878"/>
      <c r="M290" s="878"/>
      <c r="N290" s="878"/>
      <c r="O290" s="878"/>
      <c r="P290" s="878"/>
      <c r="Q290" s="878"/>
      <c r="R290" s="878"/>
      <c r="S290" s="878"/>
      <c r="T290" s="878"/>
      <c r="U290" s="878"/>
      <c r="V290" s="878"/>
      <c r="W290" s="878"/>
      <c r="X290" s="879"/>
      <c r="Y290" s="795"/>
      <c r="Z290" s="796"/>
      <c r="AA290" s="796"/>
      <c r="AB290" s="796"/>
      <c r="AC290" s="797"/>
      <c r="AD290" s="1061"/>
      <c r="AE290" s="1114"/>
      <c r="AF290" s="1114"/>
      <c r="AG290" s="1114"/>
      <c r="AH290" s="1114"/>
      <c r="AI290" s="1114"/>
      <c r="AJ290" s="1114"/>
      <c r="AK290" s="1061"/>
      <c r="AL290" s="1114"/>
      <c r="AM290" s="1114"/>
      <c r="AN290" s="1114"/>
      <c r="AO290" s="1114"/>
      <c r="AP290" s="1114"/>
      <c r="AQ290" s="1114"/>
      <c r="AR290" s="1061"/>
      <c r="AS290" s="1114"/>
      <c r="AT290" s="1114"/>
      <c r="AU290" s="1114"/>
      <c r="AV290" s="1114"/>
      <c r="AW290" s="1114"/>
      <c r="AX290" s="1114"/>
      <c r="AY290" s="1108"/>
      <c r="AZ290" s="1109"/>
      <c r="BA290" s="1109"/>
      <c r="BB290" s="1109"/>
      <c r="BC290" s="1109"/>
      <c r="BD290" s="1109"/>
      <c r="BE290" s="1110"/>
      <c r="BF290" s="237"/>
      <c r="BH290" s="224"/>
      <c r="BI290" s="224"/>
    </row>
    <row r="291" spans="1:62">
      <c r="A291" s="856"/>
      <c r="B291" s="857"/>
      <c r="C291" s="858"/>
      <c r="D291" s="877"/>
      <c r="E291" s="878"/>
      <c r="F291" s="878"/>
      <c r="G291" s="878"/>
      <c r="H291" s="878"/>
      <c r="I291" s="878"/>
      <c r="J291" s="878"/>
      <c r="K291" s="878"/>
      <c r="L291" s="878"/>
      <c r="M291" s="878"/>
      <c r="N291" s="878"/>
      <c r="O291" s="878"/>
      <c r="P291" s="878"/>
      <c r="Q291" s="878"/>
      <c r="R291" s="878"/>
      <c r="S291" s="878"/>
      <c r="T291" s="878"/>
      <c r="U291" s="878"/>
      <c r="V291" s="878"/>
      <c r="W291" s="878"/>
      <c r="X291" s="879"/>
      <c r="Y291" s="1196" t="str">
        <f>IF(AND(AD291="",AK291="",AR291="",AY291=""),IF(FIO="","",0),"")</f>
        <v/>
      </c>
      <c r="Z291" s="1196"/>
      <c r="AA291" s="1196"/>
      <c r="AB291" s="1196"/>
      <c r="AC291" s="1196"/>
      <c r="AD291" s="1168"/>
      <c r="AE291" s="1169"/>
      <c r="AF291" s="1169"/>
      <c r="AG291" s="1169"/>
      <c r="AH291" s="1169"/>
      <c r="AI291" s="1169"/>
      <c r="AJ291" s="1170"/>
      <c r="AK291" s="1197"/>
      <c r="AL291" s="1197"/>
      <c r="AM291" s="1197"/>
      <c r="AN291" s="1197"/>
      <c r="AO291" s="1197"/>
      <c r="AP291" s="1197"/>
      <c r="AQ291" s="1197"/>
      <c r="AR291" s="1197"/>
      <c r="AS291" s="1197"/>
      <c r="AT291" s="1197"/>
      <c r="AU291" s="1197"/>
      <c r="AV291" s="1197"/>
      <c r="AW291" s="1197"/>
      <c r="AX291" s="1197"/>
      <c r="AY291" s="1197"/>
      <c r="AZ291" s="1197"/>
      <c r="BA291" s="1197"/>
      <c r="BB291" s="1197"/>
      <c r="BC291" s="1197"/>
      <c r="BD291" s="1197"/>
      <c r="BE291" s="1197"/>
      <c r="BF291" s="237"/>
      <c r="BG291" s="29">
        <f>SUM(Y291:BE292)</f>
        <v>0</v>
      </c>
      <c r="BH291" s="311">
        <v>250</v>
      </c>
      <c r="BI291" s="311"/>
    </row>
    <row r="292" spans="1:62" ht="12.75" customHeight="1">
      <c r="A292" s="859"/>
      <c r="B292" s="860"/>
      <c r="C292" s="861"/>
      <c r="D292" s="880"/>
      <c r="E292" s="881"/>
      <c r="F292" s="881"/>
      <c r="G292" s="881"/>
      <c r="H292" s="881"/>
      <c r="I292" s="881"/>
      <c r="J292" s="881"/>
      <c r="K292" s="881"/>
      <c r="L292" s="881"/>
      <c r="M292" s="881"/>
      <c r="N292" s="881"/>
      <c r="O292" s="881"/>
      <c r="P292" s="881"/>
      <c r="Q292" s="881"/>
      <c r="R292" s="881"/>
      <c r="S292" s="881"/>
      <c r="T292" s="881"/>
      <c r="U292" s="881"/>
      <c r="V292" s="881"/>
      <c r="W292" s="881"/>
      <c r="X292" s="882"/>
      <c r="Y292" s="1196"/>
      <c r="Z292" s="1196"/>
      <c r="AA292" s="1196"/>
      <c r="AB292" s="1196"/>
      <c r="AC292" s="1196"/>
      <c r="AD292" s="1171"/>
      <c r="AE292" s="1172"/>
      <c r="AF292" s="1172"/>
      <c r="AG292" s="1172"/>
      <c r="AH292" s="1172"/>
      <c r="AI292" s="1172"/>
      <c r="AJ292" s="1173"/>
      <c r="AK292" s="1197"/>
      <c r="AL292" s="1197"/>
      <c r="AM292" s="1197"/>
      <c r="AN292" s="1197"/>
      <c r="AO292" s="1197"/>
      <c r="AP292" s="1197"/>
      <c r="AQ292" s="1197"/>
      <c r="AR292" s="1197"/>
      <c r="AS292" s="1197"/>
      <c r="AT292" s="1197"/>
      <c r="AU292" s="1197"/>
      <c r="AV292" s="1197"/>
      <c r="AW292" s="1197"/>
      <c r="AX292" s="1197"/>
      <c r="AY292" s="1197"/>
      <c r="AZ292" s="1197"/>
      <c r="BA292" s="1197"/>
      <c r="BB292" s="1197"/>
      <c r="BC292" s="1197"/>
      <c r="BD292" s="1197"/>
      <c r="BE292" s="1197"/>
      <c r="BF292" s="237"/>
      <c r="BG292" s="224"/>
      <c r="BH292" s="224"/>
      <c r="BI292" s="224"/>
    </row>
    <row r="293" spans="1:62" ht="12.75" customHeight="1">
      <c r="A293" s="816" t="s">
        <v>379</v>
      </c>
      <c r="B293" s="817"/>
      <c r="C293" s="818"/>
      <c r="D293" s="825" t="s">
        <v>349</v>
      </c>
      <c r="E293" s="826"/>
      <c r="F293" s="826"/>
      <c r="G293" s="826"/>
      <c r="H293" s="826"/>
      <c r="I293" s="826"/>
      <c r="J293" s="826"/>
      <c r="K293" s="826"/>
      <c r="L293" s="826"/>
      <c r="M293" s="826"/>
      <c r="N293" s="826"/>
      <c r="O293" s="826"/>
      <c r="P293" s="826"/>
      <c r="Q293" s="826"/>
      <c r="R293" s="826"/>
      <c r="S293" s="826"/>
      <c r="T293" s="826"/>
      <c r="U293" s="826"/>
      <c r="V293" s="826"/>
      <c r="W293" s="826"/>
      <c r="X293" s="890"/>
      <c r="Y293" s="833" t="s">
        <v>527</v>
      </c>
      <c r="Z293" s="834"/>
      <c r="AA293" s="834"/>
      <c r="AB293" s="834"/>
      <c r="AC293" s="834"/>
      <c r="AD293" s="834"/>
      <c r="AE293" s="834"/>
      <c r="AF293" s="834"/>
      <c r="AG293" s="834"/>
      <c r="AH293" s="834"/>
      <c r="AI293" s="834"/>
      <c r="AJ293" s="834"/>
      <c r="AK293" s="834"/>
      <c r="AL293" s="834"/>
      <c r="AM293" s="834"/>
      <c r="AN293" s="834"/>
      <c r="AO293" s="834"/>
      <c r="AP293" s="834"/>
      <c r="AQ293" s="834"/>
      <c r="AR293" s="834"/>
      <c r="AS293" s="834"/>
      <c r="AT293" s="834"/>
      <c r="AU293" s="834"/>
      <c r="AV293" s="834"/>
      <c r="AW293" s="834"/>
      <c r="AX293" s="834"/>
      <c r="AY293" s="834"/>
      <c r="AZ293" s="834"/>
      <c r="BA293" s="834"/>
      <c r="BB293" s="834"/>
      <c r="BC293" s="834"/>
      <c r="BD293" s="834"/>
      <c r="BE293" s="835"/>
      <c r="BF293" s="237"/>
      <c r="BG293" s="224"/>
      <c r="BH293" s="224"/>
      <c r="BI293" s="224"/>
      <c r="BJ293" s="2"/>
    </row>
    <row r="294" spans="1:62" ht="12.75" customHeight="1">
      <c r="A294" s="819"/>
      <c r="B294" s="820"/>
      <c r="C294" s="821"/>
      <c r="D294" s="827"/>
      <c r="E294" s="828"/>
      <c r="F294" s="828"/>
      <c r="G294" s="828"/>
      <c r="H294" s="828"/>
      <c r="I294" s="828"/>
      <c r="J294" s="828"/>
      <c r="K294" s="828"/>
      <c r="L294" s="828"/>
      <c r="M294" s="828"/>
      <c r="N294" s="828"/>
      <c r="O294" s="828"/>
      <c r="P294" s="828"/>
      <c r="Q294" s="828"/>
      <c r="R294" s="828"/>
      <c r="S294" s="828"/>
      <c r="T294" s="828"/>
      <c r="U294" s="828"/>
      <c r="V294" s="828"/>
      <c r="W294" s="828"/>
      <c r="X294" s="891"/>
      <c r="Y294" s="836" t="s">
        <v>350</v>
      </c>
      <c r="Z294" s="837"/>
      <c r="AA294" s="837"/>
      <c r="AB294" s="837"/>
      <c r="AC294" s="837"/>
      <c r="AD294" s="837"/>
      <c r="AE294" s="837"/>
      <c r="AF294" s="837"/>
      <c r="AG294" s="837"/>
      <c r="AH294" s="837"/>
      <c r="AI294" s="837"/>
      <c r="AJ294" s="837"/>
      <c r="AK294" s="837"/>
      <c r="AL294" s="837"/>
      <c r="AM294" s="837"/>
      <c r="AN294" s="837"/>
      <c r="AO294" s="837"/>
      <c r="AP294" s="837"/>
      <c r="AQ294" s="837"/>
      <c r="AR294" s="837"/>
      <c r="AS294" s="837"/>
      <c r="AT294" s="837"/>
      <c r="AU294" s="837"/>
      <c r="AV294" s="837"/>
      <c r="AW294" s="837"/>
      <c r="AX294" s="837"/>
      <c r="AY294" s="837"/>
      <c r="AZ294" s="837"/>
      <c r="BA294" s="837"/>
      <c r="BB294" s="837"/>
      <c r="BC294" s="837"/>
      <c r="BD294" s="837"/>
      <c r="BE294" s="838"/>
      <c r="BF294" s="237"/>
      <c r="BG294" s="224"/>
      <c r="BH294" s="224"/>
      <c r="BI294" s="224"/>
      <c r="BJ294" s="2"/>
    </row>
    <row r="295" spans="1:62" ht="12.75" customHeight="1">
      <c r="A295" s="822"/>
      <c r="B295" s="823"/>
      <c r="C295" s="824"/>
      <c r="D295" s="829"/>
      <c r="E295" s="830"/>
      <c r="F295" s="830"/>
      <c r="G295" s="830"/>
      <c r="H295" s="830"/>
      <c r="I295" s="830"/>
      <c r="J295" s="830"/>
      <c r="K295" s="830"/>
      <c r="L295" s="830"/>
      <c r="M295" s="830"/>
      <c r="N295" s="830"/>
      <c r="O295" s="830"/>
      <c r="P295" s="830"/>
      <c r="Q295" s="830"/>
      <c r="R295" s="830"/>
      <c r="S295" s="830"/>
      <c r="T295" s="830"/>
      <c r="U295" s="830"/>
      <c r="V295" s="830"/>
      <c r="W295" s="830"/>
      <c r="X295" s="892"/>
      <c r="Y295" s="839">
        <v>0</v>
      </c>
      <c r="Z295" s="840"/>
      <c r="AA295" s="840"/>
      <c r="AB295" s="840"/>
      <c r="AC295" s="841"/>
      <c r="AD295" s="839">
        <v>10</v>
      </c>
      <c r="AE295" s="840"/>
      <c r="AF295" s="840"/>
      <c r="AG295" s="840"/>
      <c r="AH295" s="840"/>
      <c r="AI295" s="840"/>
      <c r="AJ295" s="841"/>
      <c r="AK295" s="839">
        <v>20</v>
      </c>
      <c r="AL295" s="840"/>
      <c r="AM295" s="840"/>
      <c r="AN295" s="840"/>
      <c r="AO295" s="840"/>
      <c r="AP295" s="840"/>
      <c r="AQ295" s="841"/>
      <c r="AR295" s="839">
        <v>20</v>
      </c>
      <c r="AS295" s="840"/>
      <c r="AT295" s="840"/>
      <c r="AU295" s="840"/>
      <c r="AV295" s="840"/>
      <c r="AW295" s="840"/>
      <c r="AX295" s="841"/>
      <c r="AY295" s="839" t="s">
        <v>471</v>
      </c>
      <c r="AZ295" s="840"/>
      <c r="BA295" s="840"/>
      <c r="BB295" s="840"/>
      <c r="BC295" s="840"/>
      <c r="BD295" s="840"/>
      <c r="BE295" s="841"/>
      <c r="BF295" s="237"/>
      <c r="BH295" s="224"/>
      <c r="BI295" s="224"/>
    </row>
    <row r="296" spans="1:62" ht="12.75" customHeight="1">
      <c r="A296" s="853" t="s">
        <v>197</v>
      </c>
      <c r="B296" s="854"/>
      <c r="C296" s="855"/>
      <c r="D296" s="752" t="s">
        <v>518</v>
      </c>
      <c r="E296" s="753"/>
      <c r="F296" s="753"/>
      <c r="G296" s="753"/>
      <c r="H296" s="753"/>
      <c r="I296" s="753"/>
      <c r="J296" s="753"/>
      <c r="K296" s="753"/>
      <c r="L296" s="753"/>
      <c r="M296" s="753"/>
      <c r="N296" s="753"/>
      <c r="O296" s="753"/>
      <c r="P296" s="753"/>
      <c r="Q296" s="753"/>
      <c r="R296" s="753"/>
      <c r="S296" s="753"/>
      <c r="T296" s="753"/>
      <c r="U296" s="753"/>
      <c r="V296" s="753"/>
      <c r="W296" s="753"/>
      <c r="X296" s="754"/>
      <c r="Y296" s="783" t="s">
        <v>225</v>
      </c>
      <c r="Z296" s="784"/>
      <c r="AA296" s="784"/>
      <c r="AB296" s="784"/>
      <c r="AC296" s="785"/>
      <c r="AD296" s="783" t="s">
        <v>198</v>
      </c>
      <c r="AE296" s="784"/>
      <c r="AF296" s="784"/>
      <c r="AG296" s="784"/>
      <c r="AH296" s="784"/>
      <c r="AI296" s="784"/>
      <c r="AJ296" s="785"/>
      <c r="AK296" s="783" t="s">
        <v>224</v>
      </c>
      <c r="AL296" s="784"/>
      <c r="AM296" s="784"/>
      <c r="AN296" s="784"/>
      <c r="AO296" s="784"/>
      <c r="AP296" s="784"/>
      <c r="AQ296" s="785"/>
      <c r="AR296" s="783" t="s">
        <v>288</v>
      </c>
      <c r="AS296" s="784"/>
      <c r="AT296" s="784"/>
      <c r="AU296" s="784"/>
      <c r="AV296" s="784"/>
      <c r="AW296" s="784"/>
      <c r="AX296" s="785"/>
      <c r="AY296" s="783" t="s">
        <v>410</v>
      </c>
      <c r="AZ296" s="784"/>
      <c r="BA296" s="784"/>
      <c r="BB296" s="784"/>
      <c r="BC296" s="784"/>
      <c r="BD296" s="784"/>
      <c r="BE296" s="785"/>
      <c r="BF296" s="237"/>
      <c r="BH296" s="224"/>
      <c r="BI296" s="224"/>
    </row>
    <row r="297" spans="1:62">
      <c r="A297" s="856"/>
      <c r="B297" s="857"/>
      <c r="C297" s="858"/>
      <c r="D297" s="755"/>
      <c r="E297" s="756"/>
      <c r="F297" s="756"/>
      <c r="G297" s="756"/>
      <c r="H297" s="756"/>
      <c r="I297" s="756"/>
      <c r="J297" s="756"/>
      <c r="K297" s="756"/>
      <c r="L297" s="756"/>
      <c r="M297" s="756"/>
      <c r="N297" s="756"/>
      <c r="O297" s="756"/>
      <c r="P297" s="756"/>
      <c r="Q297" s="756"/>
      <c r="R297" s="756"/>
      <c r="S297" s="756"/>
      <c r="T297" s="756"/>
      <c r="U297" s="756"/>
      <c r="V297" s="756"/>
      <c r="W297" s="756"/>
      <c r="X297" s="757"/>
      <c r="Y297" s="786"/>
      <c r="Z297" s="787"/>
      <c r="AA297" s="787"/>
      <c r="AB297" s="787"/>
      <c r="AC297" s="788"/>
      <c r="AD297" s="786"/>
      <c r="AE297" s="787"/>
      <c r="AF297" s="787"/>
      <c r="AG297" s="787"/>
      <c r="AH297" s="787"/>
      <c r="AI297" s="787"/>
      <c r="AJ297" s="788"/>
      <c r="AK297" s="786"/>
      <c r="AL297" s="787"/>
      <c r="AM297" s="787"/>
      <c r="AN297" s="787"/>
      <c r="AO297" s="787"/>
      <c r="AP297" s="787"/>
      <c r="AQ297" s="788"/>
      <c r="AR297" s="786"/>
      <c r="AS297" s="787"/>
      <c r="AT297" s="787"/>
      <c r="AU297" s="787"/>
      <c r="AV297" s="787"/>
      <c r="AW297" s="787"/>
      <c r="AX297" s="788"/>
      <c r="AY297" s="786"/>
      <c r="AZ297" s="787"/>
      <c r="BA297" s="787"/>
      <c r="BB297" s="787"/>
      <c r="BC297" s="787"/>
      <c r="BD297" s="787"/>
      <c r="BE297" s="788"/>
      <c r="BF297" s="237"/>
      <c r="BH297" s="224"/>
      <c r="BI297" s="224"/>
    </row>
    <row r="298" spans="1:62" ht="12.75" customHeight="1">
      <c r="A298" s="856"/>
      <c r="B298" s="857"/>
      <c r="C298" s="858"/>
      <c r="D298" s="755"/>
      <c r="E298" s="756"/>
      <c r="F298" s="756"/>
      <c r="G298" s="756"/>
      <c r="H298" s="756"/>
      <c r="I298" s="756"/>
      <c r="J298" s="756"/>
      <c r="K298" s="756"/>
      <c r="L298" s="756"/>
      <c r="M298" s="756"/>
      <c r="N298" s="756"/>
      <c r="O298" s="756"/>
      <c r="P298" s="756"/>
      <c r="Q298" s="756"/>
      <c r="R298" s="756"/>
      <c r="S298" s="756"/>
      <c r="T298" s="756"/>
      <c r="U298" s="756"/>
      <c r="V298" s="756"/>
      <c r="W298" s="756"/>
      <c r="X298" s="757"/>
      <c r="Y298" s="786"/>
      <c r="Z298" s="787"/>
      <c r="AA298" s="787"/>
      <c r="AB298" s="787"/>
      <c r="AC298" s="788"/>
      <c r="AD298" s="786"/>
      <c r="AE298" s="787"/>
      <c r="AF298" s="787"/>
      <c r="AG298" s="787"/>
      <c r="AH298" s="787"/>
      <c r="AI298" s="787"/>
      <c r="AJ298" s="788"/>
      <c r="AK298" s="786"/>
      <c r="AL298" s="787"/>
      <c r="AM298" s="787"/>
      <c r="AN298" s="787"/>
      <c r="AO298" s="787"/>
      <c r="AP298" s="787"/>
      <c r="AQ298" s="788"/>
      <c r="AR298" s="786"/>
      <c r="AS298" s="787"/>
      <c r="AT298" s="787"/>
      <c r="AU298" s="787"/>
      <c r="AV298" s="787"/>
      <c r="AW298" s="787"/>
      <c r="AX298" s="788"/>
      <c r="AY298" s="786"/>
      <c r="AZ298" s="787"/>
      <c r="BA298" s="787"/>
      <c r="BB298" s="787"/>
      <c r="BC298" s="787"/>
      <c r="BD298" s="787"/>
      <c r="BE298" s="788"/>
      <c r="BF298" s="237"/>
      <c r="BH298" s="224"/>
      <c r="BI298" s="224"/>
    </row>
    <row r="299" spans="1:62" ht="12.75" customHeight="1">
      <c r="A299" s="856"/>
      <c r="B299" s="857"/>
      <c r="C299" s="858"/>
      <c r="D299" s="755"/>
      <c r="E299" s="756"/>
      <c r="F299" s="756"/>
      <c r="G299" s="756"/>
      <c r="H299" s="756"/>
      <c r="I299" s="756"/>
      <c r="J299" s="756"/>
      <c r="K299" s="756"/>
      <c r="L299" s="756"/>
      <c r="M299" s="756"/>
      <c r="N299" s="756"/>
      <c r="O299" s="756"/>
      <c r="P299" s="756"/>
      <c r="Q299" s="756"/>
      <c r="R299" s="756"/>
      <c r="S299" s="756"/>
      <c r="T299" s="756"/>
      <c r="U299" s="756"/>
      <c r="V299" s="756"/>
      <c r="W299" s="756"/>
      <c r="X299" s="757"/>
      <c r="Y299" s="786"/>
      <c r="Z299" s="787"/>
      <c r="AA299" s="787"/>
      <c r="AB299" s="787"/>
      <c r="AC299" s="788"/>
      <c r="AD299" s="786"/>
      <c r="AE299" s="787"/>
      <c r="AF299" s="787"/>
      <c r="AG299" s="787"/>
      <c r="AH299" s="787"/>
      <c r="AI299" s="787"/>
      <c r="AJ299" s="788"/>
      <c r="AK299" s="786"/>
      <c r="AL299" s="787"/>
      <c r="AM299" s="787"/>
      <c r="AN299" s="787"/>
      <c r="AO299" s="787"/>
      <c r="AP299" s="787"/>
      <c r="AQ299" s="788"/>
      <c r="AR299" s="786"/>
      <c r="AS299" s="787"/>
      <c r="AT299" s="787"/>
      <c r="AU299" s="787"/>
      <c r="AV299" s="787"/>
      <c r="AW299" s="787"/>
      <c r="AX299" s="788"/>
      <c r="AY299" s="786"/>
      <c r="AZ299" s="787"/>
      <c r="BA299" s="787"/>
      <c r="BB299" s="787"/>
      <c r="BC299" s="787"/>
      <c r="BD299" s="787"/>
      <c r="BE299" s="788"/>
      <c r="BF299" s="237"/>
      <c r="BH299" s="224"/>
      <c r="BI299" s="224"/>
    </row>
    <row r="300" spans="1:62" ht="12.75" customHeight="1">
      <c r="A300" s="856"/>
      <c r="B300" s="857"/>
      <c r="C300" s="858"/>
      <c r="D300" s="877" t="s">
        <v>53</v>
      </c>
      <c r="E300" s="878"/>
      <c r="F300" s="878"/>
      <c r="G300" s="878"/>
      <c r="H300" s="878"/>
      <c r="I300" s="878"/>
      <c r="J300" s="878"/>
      <c r="K300" s="878"/>
      <c r="L300" s="878"/>
      <c r="M300" s="878"/>
      <c r="N300" s="878"/>
      <c r="O300" s="878"/>
      <c r="P300" s="878"/>
      <c r="Q300" s="878"/>
      <c r="R300" s="878"/>
      <c r="S300" s="878"/>
      <c r="T300" s="878"/>
      <c r="U300" s="878"/>
      <c r="V300" s="878"/>
      <c r="W300" s="878"/>
      <c r="X300" s="879"/>
      <c r="Y300" s="786"/>
      <c r="Z300" s="787"/>
      <c r="AA300" s="787"/>
      <c r="AB300" s="787"/>
      <c r="AC300" s="788"/>
      <c r="AD300" s="786"/>
      <c r="AE300" s="787"/>
      <c r="AF300" s="787"/>
      <c r="AG300" s="787"/>
      <c r="AH300" s="787"/>
      <c r="AI300" s="787"/>
      <c r="AJ300" s="788"/>
      <c r="AK300" s="786"/>
      <c r="AL300" s="787"/>
      <c r="AM300" s="787"/>
      <c r="AN300" s="787"/>
      <c r="AO300" s="787"/>
      <c r="AP300" s="787"/>
      <c r="AQ300" s="788"/>
      <c r="AR300" s="786"/>
      <c r="AS300" s="787"/>
      <c r="AT300" s="787"/>
      <c r="AU300" s="787"/>
      <c r="AV300" s="787"/>
      <c r="AW300" s="787"/>
      <c r="AX300" s="788"/>
      <c r="AY300" s="786"/>
      <c r="AZ300" s="787"/>
      <c r="BA300" s="787"/>
      <c r="BB300" s="787"/>
      <c r="BC300" s="787"/>
      <c r="BD300" s="787"/>
      <c r="BE300" s="788"/>
      <c r="BF300" s="237"/>
      <c r="BH300" s="224"/>
      <c r="BI300" s="224"/>
    </row>
    <row r="301" spans="1:62">
      <c r="A301" s="856"/>
      <c r="B301" s="857"/>
      <c r="C301" s="858"/>
      <c r="D301" s="877"/>
      <c r="E301" s="878"/>
      <c r="F301" s="878"/>
      <c r="G301" s="878"/>
      <c r="H301" s="878"/>
      <c r="I301" s="878"/>
      <c r="J301" s="878"/>
      <c r="K301" s="878"/>
      <c r="L301" s="878"/>
      <c r="M301" s="878"/>
      <c r="N301" s="878"/>
      <c r="O301" s="878"/>
      <c r="P301" s="878"/>
      <c r="Q301" s="878"/>
      <c r="R301" s="878"/>
      <c r="S301" s="878"/>
      <c r="T301" s="878"/>
      <c r="U301" s="878"/>
      <c r="V301" s="878"/>
      <c r="W301" s="878"/>
      <c r="X301" s="879"/>
      <c r="Y301" s="786"/>
      <c r="Z301" s="787"/>
      <c r="AA301" s="787"/>
      <c r="AB301" s="787"/>
      <c r="AC301" s="788"/>
      <c r="AD301" s="786"/>
      <c r="AE301" s="787"/>
      <c r="AF301" s="787"/>
      <c r="AG301" s="787"/>
      <c r="AH301" s="787"/>
      <c r="AI301" s="787"/>
      <c r="AJ301" s="788"/>
      <c r="AK301" s="786"/>
      <c r="AL301" s="787"/>
      <c r="AM301" s="787"/>
      <c r="AN301" s="787"/>
      <c r="AO301" s="787"/>
      <c r="AP301" s="787"/>
      <c r="AQ301" s="788"/>
      <c r="AR301" s="786"/>
      <c r="AS301" s="787"/>
      <c r="AT301" s="787"/>
      <c r="AU301" s="787"/>
      <c r="AV301" s="787"/>
      <c r="AW301" s="787"/>
      <c r="AX301" s="788"/>
      <c r="AY301" s="786"/>
      <c r="AZ301" s="787"/>
      <c r="BA301" s="787"/>
      <c r="BB301" s="787"/>
      <c r="BC301" s="787"/>
      <c r="BD301" s="787"/>
      <c r="BE301" s="788"/>
      <c r="BF301" s="237"/>
      <c r="BH301" s="224"/>
      <c r="BI301" s="224"/>
    </row>
    <row r="302" spans="1:62" ht="12" customHeight="1">
      <c r="A302" s="856"/>
      <c r="B302" s="857"/>
      <c r="C302" s="858"/>
      <c r="D302" s="877"/>
      <c r="E302" s="878"/>
      <c r="F302" s="878"/>
      <c r="G302" s="878"/>
      <c r="H302" s="878"/>
      <c r="I302" s="878"/>
      <c r="J302" s="878"/>
      <c r="K302" s="878"/>
      <c r="L302" s="878"/>
      <c r="M302" s="878"/>
      <c r="N302" s="878"/>
      <c r="O302" s="878"/>
      <c r="P302" s="878"/>
      <c r="Q302" s="878"/>
      <c r="R302" s="878"/>
      <c r="S302" s="878"/>
      <c r="T302" s="878"/>
      <c r="U302" s="878"/>
      <c r="V302" s="878"/>
      <c r="W302" s="878"/>
      <c r="X302" s="879"/>
      <c r="Y302" s="795"/>
      <c r="Z302" s="796"/>
      <c r="AA302" s="796"/>
      <c r="AB302" s="796"/>
      <c r="AC302" s="797"/>
      <c r="AD302" s="795"/>
      <c r="AE302" s="796"/>
      <c r="AF302" s="796"/>
      <c r="AG302" s="796"/>
      <c r="AH302" s="796"/>
      <c r="AI302" s="796"/>
      <c r="AJ302" s="797"/>
      <c r="AK302" s="795"/>
      <c r="AL302" s="796"/>
      <c r="AM302" s="796"/>
      <c r="AN302" s="796"/>
      <c r="AO302" s="796"/>
      <c r="AP302" s="796"/>
      <c r="AQ302" s="797"/>
      <c r="AR302" s="795"/>
      <c r="AS302" s="796"/>
      <c r="AT302" s="796"/>
      <c r="AU302" s="796"/>
      <c r="AV302" s="796"/>
      <c r="AW302" s="796"/>
      <c r="AX302" s="797"/>
      <c r="AY302" s="795"/>
      <c r="AZ302" s="796"/>
      <c r="BA302" s="796"/>
      <c r="BB302" s="796"/>
      <c r="BC302" s="796"/>
      <c r="BD302" s="796"/>
      <c r="BE302" s="797"/>
      <c r="BF302" s="237"/>
      <c r="BH302" s="224"/>
      <c r="BI302" s="224"/>
    </row>
    <row r="303" spans="1:62">
      <c r="A303" s="856"/>
      <c r="B303" s="857"/>
      <c r="C303" s="858"/>
      <c r="D303" s="877"/>
      <c r="E303" s="878"/>
      <c r="F303" s="878"/>
      <c r="G303" s="878"/>
      <c r="H303" s="878"/>
      <c r="I303" s="878"/>
      <c r="J303" s="878"/>
      <c r="K303" s="878"/>
      <c r="L303" s="878"/>
      <c r="M303" s="878"/>
      <c r="N303" s="878"/>
      <c r="O303" s="878"/>
      <c r="P303" s="878"/>
      <c r="Q303" s="878"/>
      <c r="R303" s="878"/>
      <c r="S303" s="878"/>
      <c r="T303" s="878"/>
      <c r="U303" s="878"/>
      <c r="V303" s="878"/>
      <c r="W303" s="878"/>
      <c r="X303" s="879"/>
      <c r="Y303" s="1196" t="str">
        <f>IF(AND(AD303="",AK303="",AR303="",AY303=""),IF(FIO="","",0),"")</f>
        <v/>
      </c>
      <c r="Z303" s="1196"/>
      <c r="AA303" s="1196"/>
      <c r="AB303" s="1196"/>
      <c r="AC303" s="1196"/>
      <c r="AD303" s="1168"/>
      <c r="AE303" s="1169"/>
      <c r="AF303" s="1169"/>
      <c r="AG303" s="1169"/>
      <c r="AH303" s="1169"/>
      <c r="AI303" s="1169"/>
      <c r="AJ303" s="1170"/>
      <c r="AK303" s="1197"/>
      <c r="AL303" s="1197"/>
      <c r="AM303" s="1197"/>
      <c r="AN303" s="1197"/>
      <c r="AO303" s="1197"/>
      <c r="AP303" s="1197"/>
      <c r="AQ303" s="1197"/>
      <c r="AR303" s="1197"/>
      <c r="AS303" s="1197"/>
      <c r="AT303" s="1197"/>
      <c r="AU303" s="1197"/>
      <c r="AV303" s="1197"/>
      <c r="AW303" s="1197"/>
      <c r="AX303" s="1197"/>
      <c r="AY303" s="1197"/>
      <c r="AZ303" s="1197"/>
      <c r="BA303" s="1197"/>
      <c r="BB303" s="1197"/>
      <c r="BC303" s="1197"/>
      <c r="BD303" s="1197"/>
      <c r="BE303" s="1197"/>
      <c r="BF303" s="237"/>
      <c r="BG303" s="29">
        <f>SUM(Y303:BE304)</f>
        <v>0</v>
      </c>
      <c r="BH303" s="311">
        <v>250</v>
      </c>
      <c r="BI303" s="311"/>
    </row>
    <row r="304" spans="1:62" ht="12.75" customHeight="1">
      <c r="A304" s="859"/>
      <c r="B304" s="860"/>
      <c r="C304" s="861"/>
      <c r="D304" s="880"/>
      <c r="E304" s="881"/>
      <c r="F304" s="881"/>
      <c r="G304" s="881"/>
      <c r="H304" s="881"/>
      <c r="I304" s="881"/>
      <c r="J304" s="881"/>
      <c r="K304" s="881"/>
      <c r="L304" s="881"/>
      <c r="M304" s="881"/>
      <c r="N304" s="881"/>
      <c r="O304" s="881"/>
      <c r="P304" s="881"/>
      <c r="Q304" s="881"/>
      <c r="R304" s="881"/>
      <c r="S304" s="881"/>
      <c r="T304" s="881"/>
      <c r="U304" s="881"/>
      <c r="V304" s="881"/>
      <c r="W304" s="881"/>
      <c r="X304" s="882"/>
      <c r="Y304" s="1196"/>
      <c r="Z304" s="1196"/>
      <c r="AA304" s="1196"/>
      <c r="AB304" s="1196"/>
      <c r="AC304" s="1196"/>
      <c r="AD304" s="1171"/>
      <c r="AE304" s="1172"/>
      <c r="AF304" s="1172"/>
      <c r="AG304" s="1172"/>
      <c r="AH304" s="1172"/>
      <c r="AI304" s="1172"/>
      <c r="AJ304" s="1173"/>
      <c r="AK304" s="1197"/>
      <c r="AL304" s="1197"/>
      <c r="AM304" s="1197"/>
      <c r="AN304" s="1197"/>
      <c r="AO304" s="1197"/>
      <c r="AP304" s="1197"/>
      <c r="AQ304" s="1197"/>
      <c r="AR304" s="1197"/>
      <c r="AS304" s="1197"/>
      <c r="AT304" s="1197"/>
      <c r="AU304" s="1197"/>
      <c r="AV304" s="1197"/>
      <c r="AW304" s="1197"/>
      <c r="AX304" s="1197"/>
      <c r="AY304" s="1197"/>
      <c r="AZ304" s="1197"/>
      <c r="BA304" s="1197"/>
      <c r="BB304" s="1197"/>
      <c r="BC304" s="1197"/>
      <c r="BD304" s="1197"/>
      <c r="BE304" s="1197"/>
      <c r="BF304" s="237"/>
      <c r="BG304" s="224"/>
      <c r="BH304" s="224"/>
      <c r="BI304" s="224"/>
    </row>
    <row r="305" spans="1:62" ht="12.75" customHeight="1">
      <c r="A305" s="816" t="s">
        <v>379</v>
      </c>
      <c r="B305" s="817"/>
      <c r="C305" s="818"/>
      <c r="D305" s="825" t="s">
        <v>349</v>
      </c>
      <c r="E305" s="826"/>
      <c r="F305" s="826"/>
      <c r="G305" s="826"/>
      <c r="H305" s="826"/>
      <c r="I305" s="826"/>
      <c r="J305" s="826"/>
      <c r="K305" s="826"/>
      <c r="L305" s="826"/>
      <c r="M305" s="826"/>
      <c r="N305" s="826"/>
      <c r="O305" s="826"/>
      <c r="P305" s="826"/>
      <c r="Q305" s="826"/>
      <c r="R305" s="826"/>
      <c r="S305" s="826"/>
      <c r="T305" s="826"/>
      <c r="U305" s="826"/>
      <c r="V305" s="826"/>
      <c r="W305" s="826"/>
      <c r="X305" s="890"/>
      <c r="Y305" s="833" t="s">
        <v>527</v>
      </c>
      <c r="Z305" s="834"/>
      <c r="AA305" s="834"/>
      <c r="AB305" s="834"/>
      <c r="AC305" s="834"/>
      <c r="AD305" s="834"/>
      <c r="AE305" s="834"/>
      <c r="AF305" s="834"/>
      <c r="AG305" s="834"/>
      <c r="AH305" s="834"/>
      <c r="AI305" s="834"/>
      <c r="AJ305" s="834"/>
      <c r="AK305" s="834"/>
      <c r="AL305" s="834"/>
      <c r="AM305" s="834"/>
      <c r="AN305" s="834"/>
      <c r="AO305" s="834"/>
      <c r="AP305" s="834"/>
      <c r="AQ305" s="834"/>
      <c r="AR305" s="834"/>
      <c r="AS305" s="834"/>
      <c r="AT305" s="834"/>
      <c r="AU305" s="834"/>
      <c r="AV305" s="834"/>
      <c r="AW305" s="834"/>
      <c r="AX305" s="834"/>
      <c r="AY305" s="834"/>
      <c r="AZ305" s="834"/>
      <c r="BA305" s="834"/>
      <c r="BB305" s="834"/>
      <c r="BC305" s="834"/>
      <c r="BD305" s="834"/>
      <c r="BE305" s="835"/>
      <c r="BF305" s="237"/>
      <c r="BG305" s="224"/>
      <c r="BH305" s="224"/>
      <c r="BI305" s="224"/>
      <c r="BJ305" s="2"/>
    </row>
    <row r="306" spans="1:62" ht="12.75" customHeight="1">
      <c r="A306" s="819"/>
      <c r="B306" s="820"/>
      <c r="C306" s="821"/>
      <c r="D306" s="827"/>
      <c r="E306" s="828"/>
      <c r="F306" s="828"/>
      <c r="G306" s="828"/>
      <c r="H306" s="828"/>
      <c r="I306" s="828"/>
      <c r="J306" s="828"/>
      <c r="K306" s="828"/>
      <c r="L306" s="828"/>
      <c r="M306" s="828"/>
      <c r="N306" s="828"/>
      <c r="O306" s="828"/>
      <c r="P306" s="828"/>
      <c r="Q306" s="828"/>
      <c r="R306" s="828"/>
      <c r="S306" s="828"/>
      <c r="T306" s="828"/>
      <c r="U306" s="828"/>
      <c r="V306" s="828"/>
      <c r="W306" s="828"/>
      <c r="X306" s="891"/>
      <c r="Y306" s="836" t="s">
        <v>350</v>
      </c>
      <c r="Z306" s="837"/>
      <c r="AA306" s="837"/>
      <c r="AB306" s="837"/>
      <c r="AC306" s="837"/>
      <c r="AD306" s="837"/>
      <c r="AE306" s="837"/>
      <c r="AF306" s="837"/>
      <c r="AG306" s="837"/>
      <c r="AH306" s="837"/>
      <c r="AI306" s="837"/>
      <c r="AJ306" s="837"/>
      <c r="AK306" s="837"/>
      <c r="AL306" s="837"/>
      <c r="AM306" s="837"/>
      <c r="AN306" s="837"/>
      <c r="AO306" s="837"/>
      <c r="AP306" s="837"/>
      <c r="AQ306" s="837"/>
      <c r="AR306" s="837"/>
      <c r="AS306" s="837"/>
      <c r="AT306" s="837"/>
      <c r="AU306" s="837"/>
      <c r="AV306" s="837"/>
      <c r="AW306" s="837"/>
      <c r="AX306" s="837"/>
      <c r="AY306" s="837"/>
      <c r="AZ306" s="837"/>
      <c r="BA306" s="837"/>
      <c r="BB306" s="837"/>
      <c r="BC306" s="837"/>
      <c r="BD306" s="837"/>
      <c r="BE306" s="838"/>
      <c r="BF306" s="237"/>
      <c r="BG306" s="224"/>
      <c r="BH306" s="224"/>
      <c r="BI306" s="224"/>
      <c r="BJ306" s="2"/>
    </row>
    <row r="307" spans="1:62" ht="12.75" customHeight="1">
      <c r="A307" s="822"/>
      <c r="B307" s="823"/>
      <c r="C307" s="824"/>
      <c r="D307" s="829"/>
      <c r="E307" s="830"/>
      <c r="F307" s="830"/>
      <c r="G307" s="830"/>
      <c r="H307" s="830"/>
      <c r="I307" s="830"/>
      <c r="J307" s="830"/>
      <c r="K307" s="830"/>
      <c r="L307" s="830"/>
      <c r="M307" s="830"/>
      <c r="N307" s="830"/>
      <c r="O307" s="830"/>
      <c r="P307" s="830"/>
      <c r="Q307" s="830"/>
      <c r="R307" s="830"/>
      <c r="S307" s="830"/>
      <c r="T307" s="830"/>
      <c r="U307" s="830"/>
      <c r="V307" s="830"/>
      <c r="W307" s="830"/>
      <c r="X307" s="892"/>
      <c r="Y307" s="839">
        <v>0</v>
      </c>
      <c r="Z307" s="840"/>
      <c r="AA307" s="840"/>
      <c r="AB307" s="840"/>
      <c r="AC307" s="841"/>
      <c r="AD307" s="1131" t="s">
        <v>287</v>
      </c>
      <c r="AE307" s="1106"/>
      <c r="AF307" s="1106"/>
      <c r="AG307" s="1106"/>
      <c r="AH307" s="1106"/>
      <c r="AI307" s="1106"/>
      <c r="AJ307" s="1107"/>
      <c r="AK307" s="839" t="s">
        <v>268</v>
      </c>
      <c r="AL307" s="840"/>
      <c r="AM307" s="840"/>
      <c r="AN307" s="840"/>
      <c r="AO307" s="840"/>
      <c r="AP307" s="840"/>
      <c r="AQ307" s="841"/>
      <c r="AR307" s="839" t="s">
        <v>351</v>
      </c>
      <c r="AS307" s="840"/>
      <c r="AT307" s="840"/>
      <c r="AU307" s="840"/>
      <c r="AV307" s="840"/>
      <c r="AW307" s="840"/>
      <c r="AX307" s="841"/>
      <c r="AY307" s="839" t="s">
        <v>269</v>
      </c>
      <c r="AZ307" s="840"/>
      <c r="BA307" s="840"/>
      <c r="BB307" s="840"/>
      <c r="BC307" s="840"/>
      <c r="BD307" s="840"/>
      <c r="BE307" s="841"/>
      <c r="BF307" s="237"/>
      <c r="BH307" s="224"/>
      <c r="BI307" s="224"/>
    </row>
    <row r="308" spans="1:62" ht="12.75" customHeight="1">
      <c r="A308" s="853" t="s">
        <v>199</v>
      </c>
      <c r="B308" s="854"/>
      <c r="C308" s="855"/>
      <c r="D308" s="752" t="s">
        <v>616</v>
      </c>
      <c r="E308" s="753"/>
      <c r="F308" s="753"/>
      <c r="G308" s="753"/>
      <c r="H308" s="753"/>
      <c r="I308" s="753"/>
      <c r="J308" s="753"/>
      <c r="K308" s="753"/>
      <c r="L308" s="753"/>
      <c r="M308" s="753"/>
      <c r="N308" s="753"/>
      <c r="O308" s="753"/>
      <c r="P308" s="753"/>
      <c r="Q308" s="753"/>
      <c r="R308" s="753"/>
      <c r="S308" s="753"/>
      <c r="T308" s="753"/>
      <c r="U308" s="753"/>
      <c r="V308" s="753"/>
      <c r="W308" s="753"/>
      <c r="X308" s="754"/>
      <c r="Y308" s="783" t="s">
        <v>366</v>
      </c>
      <c r="Z308" s="784"/>
      <c r="AA308" s="784"/>
      <c r="AB308" s="784"/>
      <c r="AC308" s="785"/>
      <c r="AD308" s="783" t="s">
        <v>95</v>
      </c>
      <c r="AE308" s="784"/>
      <c r="AF308" s="784"/>
      <c r="AG308" s="784"/>
      <c r="AH308" s="784"/>
      <c r="AI308" s="784"/>
      <c r="AJ308" s="785"/>
      <c r="AK308" s="783" t="s">
        <v>96</v>
      </c>
      <c r="AL308" s="784"/>
      <c r="AM308" s="784"/>
      <c r="AN308" s="784"/>
      <c r="AO308" s="784"/>
      <c r="AP308" s="784"/>
      <c r="AQ308" s="785"/>
      <c r="AR308" s="784" t="s">
        <v>353</v>
      </c>
      <c r="AS308" s="784"/>
      <c r="AT308" s="784"/>
      <c r="AU308" s="784"/>
      <c r="AV308" s="784"/>
      <c r="AW308" s="784"/>
      <c r="AX308" s="784"/>
      <c r="AY308" s="783" t="s">
        <v>180</v>
      </c>
      <c r="AZ308" s="784"/>
      <c r="BA308" s="784"/>
      <c r="BB308" s="784"/>
      <c r="BC308" s="784"/>
      <c r="BD308" s="784"/>
      <c r="BE308" s="785"/>
      <c r="BF308" s="237"/>
      <c r="BH308" s="224"/>
      <c r="BI308" s="224"/>
    </row>
    <row r="309" spans="1:62" ht="20.25" customHeight="1">
      <c r="A309" s="856"/>
      <c r="B309" s="857"/>
      <c r="C309" s="858"/>
      <c r="D309" s="755"/>
      <c r="E309" s="756"/>
      <c r="F309" s="756"/>
      <c r="G309" s="756"/>
      <c r="H309" s="756"/>
      <c r="I309" s="756"/>
      <c r="J309" s="756"/>
      <c r="K309" s="756"/>
      <c r="L309" s="756"/>
      <c r="M309" s="756"/>
      <c r="N309" s="756"/>
      <c r="O309" s="756"/>
      <c r="P309" s="756"/>
      <c r="Q309" s="756"/>
      <c r="R309" s="756"/>
      <c r="S309" s="756"/>
      <c r="T309" s="756"/>
      <c r="U309" s="756"/>
      <c r="V309" s="756"/>
      <c r="W309" s="756"/>
      <c r="X309" s="757"/>
      <c r="Y309" s="786"/>
      <c r="Z309" s="787"/>
      <c r="AA309" s="787"/>
      <c r="AB309" s="787"/>
      <c r="AC309" s="788"/>
      <c r="AD309" s="786"/>
      <c r="AE309" s="787"/>
      <c r="AF309" s="787"/>
      <c r="AG309" s="787"/>
      <c r="AH309" s="787"/>
      <c r="AI309" s="787"/>
      <c r="AJ309" s="788"/>
      <c r="AK309" s="786"/>
      <c r="AL309" s="787"/>
      <c r="AM309" s="787"/>
      <c r="AN309" s="787"/>
      <c r="AO309" s="787"/>
      <c r="AP309" s="787"/>
      <c r="AQ309" s="788"/>
      <c r="AR309" s="787"/>
      <c r="AS309" s="787"/>
      <c r="AT309" s="787"/>
      <c r="AU309" s="787"/>
      <c r="AV309" s="787"/>
      <c r="AW309" s="787"/>
      <c r="AX309" s="787"/>
      <c r="AY309" s="786"/>
      <c r="AZ309" s="787"/>
      <c r="BA309" s="787"/>
      <c r="BB309" s="787"/>
      <c r="BC309" s="787"/>
      <c r="BD309" s="787"/>
      <c r="BE309" s="788"/>
      <c r="BF309" s="237"/>
      <c r="BH309" s="224"/>
      <c r="BI309" s="224"/>
    </row>
    <row r="310" spans="1:62" ht="12.75" customHeight="1">
      <c r="A310" s="856"/>
      <c r="B310" s="857"/>
      <c r="C310" s="858"/>
      <c r="D310" s="755"/>
      <c r="E310" s="756"/>
      <c r="F310" s="756"/>
      <c r="G310" s="756"/>
      <c r="H310" s="756"/>
      <c r="I310" s="756"/>
      <c r="J310" s="756"/>
      <c r="K310" s="756"/>
      <c r="L310" s="756"/>
      <c r="M310" s="756"/>
      <c r="N310" s="756"/>
      <c r="O310" s="756"/>
      <c r="P310" s="756"/>
      <c r="Q310" s="756"/>
      <c r="R310" s="756"/>
      <c r="S310" s="756"/>
      <c r="T310" s="756"/>
      <c r="U310" s="756"/>
      <c r="V310" s="756"/>
      <c r="W310" s="756"/>
      <c r="X310" s="757"/>
      <c r="Y310" s="1"/>
      <c r="Z310" s="7"/>
      <c r="AA310" s="7"/>
      <c r="AB310" s="7"/>
      <c r="AC310" s="6"/>
      <c r="AD310" s="789" t="s">
        <v>276</v>
      </c>
      <c r="AE310" s="790"/>
      <c r="AF310" s="790"/>
      <c r="AG310" s="790"/>
      <c r="AH310" s="790"/>
      <c r="AI310" s="790"/>
      <c r="AJ310" s="790"/>
      <c r="AK310" s="789" t="s">
        <v>278</v>
      </c>
      <c r="AL310" s="790"/>
      <c r="AM310" s="790"/>
      <c r="AN310" s="790"/>
      <c r="AO310" s="790"/>
      <c r="AP310" s="790"/>
      <c r="AQ310" s="790"/>
      <c r="AR310" s="789" t="s">
        <v>282</v>
      </c>
      <c r="AS310" s="790"/>
      <c r="AT310" s="790"/>
      <c r="AU310" s="790"/>
      <c r="AV310" s="790"/>
      <c r="AW310" s="790"/>
      <c r="AX310" s="790"/>
      <c r="AY310" s="789" t="s">
        <v>285</v>
      </c>
      <c r="AZ310" s="790"/>
      <c r="BA310" s="790"/>
      <c r="BB310" s="790"/>
      <c r="BC310" s="790"/>
      <c r="BD310" s="790"/>
      <c r="BE310" s="791"/>
      <c r="BF310" s="237"/>
      <c r="BH310" s="224"/>
      <c r="BI310" s="224"/>
    </row>
    <row r="311" spans="1:62" ht="12.75" customHeight="1">
      <c r="A311" s="856"/>
      <c r="B311" s="857"/>
      <c r="C311" s="858"/>
      <c r="D311" s="755"/>
      <c r="E311" s="756"/>
      <c r="F311" s="756"/>
      <c r="G311" s="756"/>
      <c r="H311" s="756"/>
      <c r="I311" s="756"/>
      <c r="J311" s="756"/>
      <c r="K311" s="756"/>
      <c r="L311" s="756"/>
      <c r="M311" s="756"/>
      <c r="N311" s="756"/>
      <c r="O311" s="756"/>
      <c r="P311" s="756"/>
      <c r="Q311" s="756"/>
      <c r="R311" s="756"/>
      <c r="S311" s="756"/>
      <c r="T311" s="756"/>
      <c r="U311" s="756"/>
      <c r="V311" s="756"/>
      <c r="W311" s="756"/>
      <c r="X311" s="757"/>
      <c r="Y311" s="1"/>
      <c r="Z311" s="7"/>
      <c r="AA311" s="7"/>
      <c r="AB311" s="7"/>
      <c r="AC311" s="6"/>
      <c r="AD311" s="789" t="s">
        <v>275</v>
      </c>
      <c r="AE311" s="790"/>
      <c r="AF311" s="790"/>
      <c r="AG311" s="790"/>
      <c r="AH311" s="790"/>
      <c r="AI311" s="790"/>
      <c r="AJ311" s="790"/>
      <c r="AK311" s="789" t="s">
        <v>279</v>
      </c>
      <c r="AL311" s="790"/>
      <c r="AM311" s="790"/>
      <c r="AN311" s="790"/>
      <c r="AO311" s="790"/>
      <c r="AP311" s="790"/>
      <c r="AQ311" s="790"/>
      <c r="AR311" s="789" t="s">
        <v>283</v>
      </c>
      <c r="AS311" s="790"/>
      <c r="AT311" s="790"/>
      <c r="AU311" s="790"/>
      <c r="AV311" s="790"/>
      <c r="AW311" s="790"/>
      <c r="AX311" s="790"/>
      <c r="AY311" s="789" t="s">
        <v>284</v>
      </c>
      <c r="AZ311" s="790"/>
      <c r="BA311" s="790"/>
      <c r="BB311" s="790"/>
      <c r="BC311" s="790"/>
      <c r="BD311" s="790"/>
      <c r="BE311" s="791"/>
      <c r="BF311" s="237"/>
      <c r="BH311" s="224"/>
      <c r="BI311" s="224"/>
    </row>
    <row r="312" spans="1:62" ht="12.75" customHeight="1">
      <c r="A312" s="856"/>
      <c r="B312" s="857"/>
      <c r="C312" s="858"/>
      <c r="D312" s="889" t="s">
        <v>513</v>
      </c>
      <c r="E312" s="878"/>
      <c r="F312" s="878"/>
      <c r="G312" s="878"/>
      <c r="H312" s="878"/>
      <c r="I312" s="878"/>
      <c r="J312" s="878"/>
      <c r="K312" s="878"/>
      <c r="L312" s="878"/>
      <c r="M312" s="878"/>
      <c r="N312" s="878"/>
      <c r="O312" s="878"/>
      <c r="P312" s="878"/>
      <c r="Q312" s="878"/>
      <c r="R312" s="878"/>
      <c r="S312" s="878"/>
      <c r="T312" s="878"/>
      <c r="U312" s="878"/>
      <c r="V312" s="878"/>
      <c r="W312" s="878"/>
      <c r="X312" s="879"/>
      <c r="Y312" s="1"/>
      <c r="Z312" s="7"/>
      <c r="AA312" s="7"/>
      <c r="AB312" s="7"/>
      <c r="AC312" s="6"/>
      <c r="AD312" s="789" t="s">
        <v>277</v>
      </c>
      <c r="AE312" s="790"/>
      <c r="AF312" s="790"/>
      <c r="AG312" s="790"/>
      <c r="AH312" s="790"/>
      <c r="AI312" s="790"/>
      <c r="AJ312" s="791"/>
      <c r="AK312" s="789" t="s">
        <v>280</v>
      </c>
      <c r="AL312" s="790"/>
      <c r="AM312" s="790"/>
      <c r="AN312" s="790"/>
      <c r="AO312" s="790"/>
      <c r="AP312" s="790"/>
      <c r="AQ312" s="791"/>
      <c r="AR312" s="789" t="s">
        <v>281</v>
      </c>
      <c r="AS312" s="790"/>
      <c r="AT312" s="790"/>
      <c r="AU312" s="790"/>
      <c r="AV312" s="790"/>
      <c r="AW312" s="790"/>
      <c r="AX312" s="791"/>
      <c r="AY312" s="789" t="s">
        <v>286</v>
      </c>
      <c r="AZ312" s="790"/>
      <c r="BA312" s="790"/>
      <c r="BB312" s="790"/>
      <c r="BC312" s="790"/>
      <c r="BD312" s="790"/>
      <c r="BE312" s="791"/>
      <c r="BF312" s="237"/>
      <c r="BH312" s="224"/>
      <c r="BI312" s="224"/>
    </row>
    <row r="313" spans="1:62">
      <c r="A313" s="856"/>
      <c r="B313" s="857"/>
      <c r="C313" s="858"/>
      <c r="D313" s="877"/>
      <c r="E313" s="878"/>
      <c r="F313" s="878"/>
      <c r="G313" s="878"/>
      <c r="H313" s="878"/>
      <c r="I313" s="878"/>
      <c r="J313" s="878"/>
      <c r="K313" s="878"/>
      <c r="L313" s="878"/>
      <c r="M313" s="878"/>
      <c r="N313" s="878"/>
      <c r="O313" s="878"/>
      <c r="P313" s="878"/>
      <c r="Q313" s="878"/>
      <c r="R313" s="878"/>
      <c r="S313" s="878"/>
      <c r="T313" s="878"/>
      <c r="U313" s="878"/>
      <c r="V313" s="878"/>
      <c r="W313" s="878"/>
      <c r="X313" s="879"/>
      <c r="Y313" s="1"/>
      <c r="Z313" s="7"/>
      <c r="AA313" s="7"/>
      <c r="AB313" s="7"/>
      <c r="AC313" s="6"/>
      <c r="AD313" s="789"/>
      <c r="AE313" s="790"/>
      <c r="AF313" s="790"/>
      <c r="AG313" s="790"/>
      <c r="AH313" s="790"/>
      <c r="AI313" s="790"/>
      <c r="AJ313" s="791"/>
      <c r="AK313" s="789"/>
      <c r="AL313" s="790"/>
      <c r="AM313" s="790"/>
      <c r="AN313" s="790"/>
      <c r="AO313" s="790"/>
      <c r="AP313" s="790"/>
      <c r="AQ313" s="791"/>
      <c r="AR313" s="789"/>
      <c r="AS313" s="790"/>
      <c r="AT313" s="790"/>
      <c r="AU313" s="790"/>
      <c r="AV313" s="790"/>
      <c r="AW313" s="790"/>
      <c r="AX313" s="791"/>
      <c r="AY313" s="789" t="s">
        <v>200</v>
      </c>
      <c r="AZ313" s="790"/>
      <c r="BA313" s="790"/>
      <c r="BB313" s="790"/>
      <c r="BC313" s="790"/>
      <c r="BD313" s="790"/>
      <c r="BE313" s="791"/>
      <c r="BF313" s="237"/>
      <c r="BH313" s="224"/>
      <c r="BI313" s="224"/>
    </row>
    <row r="314" spans="1:62" ht="17.25" customHeight="1">
      <c r="A314" s="856"/>
      <c r="B314" s="857"/>
      <c r="C314" s="858"/>
      <c r="D314" s="877"/>
      <c r="E314" s="878"/>
      <c r="F314" s="878"/>
      <c r="G314" s="878"/>
      <c r="H314" s="878"/>
      <c r="I314" s="878"/>
      <c r="J314" s="878"/>
      <c r="K314" s="878"/>
      <c r="L314" s="878"/>
      <c r="M314" s="878"/>
      <c r="N314" s="878"/>
      <c r="O314" s="878"/>
      <c r="P314" s="878"/>
      <c r="Q314" s="878"/>
      <c r="R314" s="878"/>
      <c r="S314" s="878"/>
      <c r="T314" s="878"/>
      <c r="U314" s="878"/>
      <c r="V314" s="878"/>
      <c r="W314" s="878"/>
      <c r="X314" s="879"/>
      <c r="Y314" s="795"/>
      <c r="Z314" s="796"/>
      <c r="AA314" s="796"/>
      <c r="AB314" s="796"/>
      <c r="AC314" s="797"/>
      <c r="AD314" s="1061"/>
      <c r="AE314" s="1114"/>
      <c r="AF314" s="1114"/>
      <c r="AG314" s="1114"/>
      <c r="AH314" s="1114"/>
      <c r="AI314" s="1114"/>
      <c r="AJ314" s="1114"/>
      <c r="AK314" s="1061"/>
      <c r="AL314" s="1114"/>
      <c r="AM314" s="1114"/>
      <c r="AN314" s="1114"/>
      <c r="AO314" s="1114"/>
      <c r="AP314" s="1114"/>
      <c r="AQ314" s="1114"/>
      <c r="AR314" s="1061"/>
      <c r="AS314" s="1114"/>
      <c r="AT314" s="1114"/>
      <c r="AU314" s="1114"/>
      <c r="AV314" s="1114"/>
      <c r="AW314" s="1114"/>
      <c r="AX314" s="1114"/>
      <c r="AY314" s="792"/>
      <c r="AZ314" s="793"/>
      <c r="BA314" s="793"/>
      <c r="BB314" s="793"/>
      <c r="BC314" s="793"/>
      <c r="BD314" s="793"/>
      <c r="BE314" s="794"/>
      <c r="BF314" s="237"/>
      <c r="BH314" s="224"/>
      <c r="BI314" s="29" t="s">
        <v>382</v>
      </c>
    </row>
    <row r="315" spans="1:62" ht="12.75" customHeight="1">
      <c r="A315" s="856"/>
      <c r="B315" s="857"/>
      <c r="C315" s="858"/>
      <c r="D315" s="877"/>
      <c r="E315" s="878"/>
      <c r="F315" s="878"/>
      <c r="G315" s="878"/>
      <c r="H315" s="878"/>
      <c r="I315" s="878"/>
      <c r="J315" s="878"/>
      <c r="K315" s="878"/>
      <c r="L315" s="878"/>
      <c r="M315" s="878"/>
      <c r="N315" s="878"/>
      <c r="O315" s="878"/>
      <c r="P315" s="878"/>
      <c r="Q315" s="878"/>
      <c r="R315" s="878"/>
      <c r="S315" s="878"/>
      <c r="T315" s="878"/>
      <c r="U315" s="878"/>
      <c r="V315" s="878"/>
      <c r="W315" s="878"/>
      <c r="X315" s="879"/>
      <c r="Y315" s="1196" t="str">
        <f>IF(AND(AD315="",AK315="",AR315="",AY315=""),IF(FIO="","",0),"")</f>
        <v/>
      </c>
      <c r="Z315" s="1196"/>
      <c r="AA315" s="1196"/>
      <c r="AB315" s="1196"/>
      <c r="AC315" s="1196"/>
      <c r="AD315" s="1168"/>
      <c r="AE315" s="1169"/>
      <c r="AF315" s="1169"/>
      <c r="AG315" s="1169"/>
      <c r="AH315" s="1169"/>
      <c r="AI315" s="1169"/>
      <c r="AJ315" s="1170"/>
      <c r="AK315" s="1197"/>
      <c r="AL315" s="1197"/>
      <c r="AM315" s="1197"/>
      <c r="AN315" s="1197"/>
      <c r="AO315" s="1197"/>
      <c r="AP315" s="1197"/>
      <c r="AQ315" s="1197"/>
      <c r="AR315" s="1197"/>
      <c r="AS315" s="1197"/>
      <c r="AT315" s="1197"/>
      <c r="AU315" s="1197"/>
      <c r="AV315" s="1197"/>
      <c r="AW315" s="1197"/>
      <c r="AX315" s="1197"/>
      <c r="AY315" s="1197"/>
      <c r="AZ315" s="1197"/>
      <c r="BA315" s="1197"/>
      <c r="BB315" s="1197"/>
      <c r="BC315" s="1197"/>
      <c r="BD315" s="1197"/>
      <c r="BE315" s="1197"/>
      <c r="BF315" s="237"/>
      <c r="BG315" s="29">
        <f>SUM(Y315:BE316)</f>
        <v>0</v>
      </c>
      <c r="BH315" s="311"/>
      <c r="BI315" s="311">
        <v>250</v>
      </c>
    </row>
    <row r="316" spans="1:62" ht="12.75" customHeight="1">
      <c r="A316" s="859"/>
      <c r="B316" s="860"/>
      <c r="C316" s="861"/>
      <c r="D316" s="880"/>
      <c r="E316" s="881"/>
      <c r="F316" s="881"/>
      <c r="G316" s="881"/>
      <c r="H316" s="881"/>
      <c r="I316" s="881"/>
      <c r="J316" s="881"/>
      <c r="K316" s="881"/>
      <c r="L316" s="881"/>
      <c r="M316" s="881"/>
      <c r="N316" s="881"/>
      <c r="O316" s="881"/>
      <c r="P316" s="881"/>
      <c r="Q316" s="881"/>
      <c r="R316" s="881"/>
      <c r="S316" s="881"/>
      <c r="T316" s="881"/>
      <c r="U316" s="881"/>
      <c r="V316" s="881"/>
      <c r="W316" s="881"/>
      <c r="X316" s="882"/>
      <c r="Y316" s="1196"/>
      <c r="Z316" s="1196"/>
      <c r="AA316" s="1196"/>
      <c r="AB316" s="1196"/>
      <c r="AC316" s="1196"/>
      <c r="AD316" s="1171"/>
      <c r="AE316" s="1172"/>
      <c r="AF316" s="1172"/>
      <c r="AG316" s="1172"/>
      <c r="AH316" s="1172"/>
      <c r="AI316" s="1172"/>
      <c r="AJ316" s="1173"/>
      <c r="AK316" s="1197"/>
      <c r="AL316" s="1197"/>
      <c r="AM316" s="1197"/>
      <c r="AN316" s="1197"/>
      <c r="AO316" s="1197"/>
      <c r="AP316" s="1197"/>
      <c r="AQ316" s="1197"/>
      <c r="AR316" s="1197"/>
      <c r="AS316" s="1197"/>
      <c r="AT316" s="1197"/>
      <c r="AU316" s="1197"/>
      <c r="AV316" s="1197"/>
      <c r="AW316" s="1197"/>
      <c r="AX316" s="1197"/>
      <c r="AY316" s="1197"/>
      <c r="AZ316" s="1197"/>
      <c r="BA316" s="1197"/>
      <c r="BB316" s="1197"/>
      <c r="BC316" s="1197"/>
      <c r="BD316" s="1197"/>
      <c r="BE316" s="1197"/>
      <c r="BF316" s="237"/>
      <c r="BG316" s="224"/>
      <c r="BH316" s="224"/>
      <c r="BI316" s="224"/>
    </row>
    <row r="317" spans="1:62" ht="12.75" customHeight="1">
      <c r="A317" s="853" t="s">
        <v>201</v>
      </c>
      <c r="B317" s="854"/>
      <c r="C317" s="855"/>
      <c r="D317" s="752" t="s">
        <v>523</v>
      </c>
      <c r="E317" s="753"/>
      <c r="F317" s="753"/>
      <c r="G317" s="753"/>
      <c r="H317" s="753"/>
      <c r="I317" s="753"/>
      <c r="J317" s="753"/>
      <c r="K317" s="753"/>
      <c r="L317" s="753"/>
      <c r="M317" s="753"/>
      <c r="N317" s="753"/>
      <c r="O317" s="753"/>
      <c r="P317" s="753"/>
      <c r="Q317" s="753"/>
      <c r="R317" s="753"/>
      <c r="S317" s="753"/>
      <c r="T317" s="753"/>
      <c r="U317" s="753"/>
      <c r="V317" s="753"/>
      <c r="W317" s="753"/>
      <c r="X317" s="754"/>
      <c r="Y317" s="783" t="s">
        <v>366</v>
      </c>
      <c r="Z317" s="784"/>
      <c r="AA317" s="784"/>
      <c r="AB317" s="784"/>
      <c r="AC317" s="785"/>
      <c r="AD317" s="783" t="s">
        <v>95</v>
      </c>
      <c r="AE317" s="784"/>
      <c r="AF317" s="784"/>
      <c r="AG317" s="784"/>
      <c r="AH317" s="784"/>
      <c r="AI317" s="784"/>
      <c r="AJ317" s="785"/>
      <c r="AK317" s="783" t="s">
        <v>96</v>
      </c>
      <c r="AL317" s="784"/>
      <c r="AM317" s="784"/>
      <c r="AN317" s="784"/>
      <c r="AO317" s="784"/>
      <c r="AP317" s="784"/>
      <c r="AQ317" s="785"/>
      <c r="AR317" s="784" t="s">
        <v>353</v>
      </c>
      <c r="AS317" s="784"/>
      <c r="AT317" s="784"/>
      <c r="AU317" s="784"/>
      <c r="AV317" s="784"/>
      <c r="AW317" s="784"/>
      <c r="AX317" s="784"/>
      <c r="AY317" s="783" t="s">
        <v>356</v>
      </c>
      <c r="AZ317" s="784"/>
      <c r="BA317" s="784"/>
      <c r="BB317" s="784"/>
      <c r="BC317" s="784"/>
      <c r="BD317" s="784"/>
      <c r="BE317" s="785"/>
      <c r="BF317" s="237"/>
      <c r="BH317" s="224"/>
      <c r="BI317" s="224"/>
    </row>
    <row r="318" spans="1:62" ht="21" customHeight="1">
      <c r="A318" s="856"/>
      <c r="B318" s="857"/>
      <c r="C318" s="858"/>
      <c r="D318" s="755"/>
      <c r="E318" s="756"/>
      <c r="F318" s="756"/>
      <c r="G318" s="756"/>
      <c r="H318" s="756"/>
      <c r="I318" s="756"/>
      <c r="J318" s="756"/>
      <c r="K318" s="756"/>
      <c r="L318" s="756"/>
      <c r="M318" s="756"/>
      <c r="N318" s="756"/>
      <c r="O318" s="756"/>
      <c r="P318" s="756"/>
      <c r="Q318" s="756"/>
      <c r="R318" s="756"/>
      <c r="S318" s="756"/>
      <c r="T318" s="756"/>
      <c r="U318" s="756"/>
      <c r="V318" s="756"/>
      <c r="W318" s="756"/>
      <c r="X318" s="757"/>
      <c r="Y318" s="786"/>
      <c r="Z318" s="787"/>
      <c r="AA318" s="787"/>
      <c r="AB318" s="787"/>
      <c r="AC318" s="788"/>
      <c r="AD318" s="786"/>
      <c r="AE318" s="787"/>
      <c r="AF318" s="787"/>
      <c r="AG318" s="787"/>
      <c r="AH318" s="787"/>
      <c r="AI318" s="787"/>
      <c r="AJ318" s="788"/>
      <c r="AK318" s="786"/>
      <c r="AL318" s="787"/>
      <c r="AM318" s="787"/>
      <c r="AN318" s="787"/>
      <c r="AO318" s="787"/>
      <c r="AP318" s="787"/>
      <c r="AQ318" s="788"/>
      <c r="AR318" s="787"/>
      <c r="AS318" s="787"/>
      <c r="AT318" s="787"/>
      <c r="AU318" s="787"/>
      <c r="AV318" s="787"/>
      <c r="AW318" s="787"/>
      <c r="AX318" s="787"/>
      <c r="AY318" s="786"/>
      <c r="AZ318" s="787"/>
      <c r="BA318" s="787"/>
      <c r="BB318" s="787"/>
      <c r="BC318" s="787"/>
      <c r="BD318" s="787"/>
      <c r="BE318" s="788"/>
      <c r="BF318" s="237"/>
      <c r="BH318" s="224"/>
      <c r="BI318" s="224"/>
    </row>
    <row r="319" spans="1:62" ht="12" customHeight="1">
      <c r="A319" s="856"/>
      <c r="B319" s="857"/>
      <c r="C319" s="858"/>
      <c r="D319" s="755"/>
      <c r="E319" s="756"/>
      <c r="F319" s="756"/>
      <c r="G319" s="756"/>
      <c r="H319" s="756"/>
      <c r="I319" s="756"/>
      <c r="J319" s="756"/>
      <c r="K319" s="756"/>
      <c r="L319" s="756"/>
      <c r="M319" s="756"/>
      <c r="N319" s="756"/>
      <c r="O319" s="756"/>
      <c r="P319" s="756"/>
      <c r="Q319" s="756"/>
      <c r="R319" s="756"/>
      <c r="S319" s="756"/>
      <c r="T319" s="756"/>
      <c r="U319" s="756"/>
      <c r="V319" s="756"/>
      <c r="W319" s="756"/>
      <c r="X319" s="757"/>
      <c r="Y319" s="1"/>
      <c r="Z319" s="7"/>
      <c r="AA319" s="7"/>
      <c r="AB319" s="7"/>
      <c r="AC319" s="6"/>
      <c r="AD319" s="789" t="s">
        <v>399</v>
      </c>
      <c r="AE319" s="790"/>
      <c r="AF319" s="790"/>
      <c r="AG319" s="790"/>
      <c r="AH319" s="790"/>
      <c r="AI319" s="790"/>
      <c r="AJ319" s="791"/>
      <c r="AK319" s="789" t="s">
        <v>401</v>
      </c>
      <c r="AL319" s="790"/>
      <c r="AM319" s="790"/>
      <c r="AN319" s="790"/>
      <c r="AO319" s="790"/>
      <c r="AP319" s="790"/>
      <c r="AQ319" s="791"/>
      <c r="AR319" s="789" t="s">
        <v>403</v>
      </c>
      <c r="AS319" s="790"/>
      <c r="AT319" s="790"/>
      <c r="AU319" s="790"/>
      <c r="AV319" s="790"/>
      <c r="AW319" s="790"/>
      <c r="AX319" s="791"/>
      <c r="AY319" s="789" t="s">
        <v>464</v>
      </c>
      <c r="AZ319" s="790"/>
      <c r="BA319" s="790"/>
      <c r="BB319" s="790"/>
      <c r="BC319" s="790"/>
      <c r="BD319" s="790"/>
      <c r="BE319" s="791"/>
      <c r="BF319" s="237"/>
      <c r="BH319" s="224"/>
      <c r="BI319" s="224"/>
    </row>
    <row r="320" spans="1:62" ht="12.75" customHeight="1">
      <c r="A320" s="856"/>
      <c r="B320" s="857"/>
      <c r="C320" s="858"/>
      <c r="D320" s="755"/>
      <c r="E320" s="756"/>
      <c r="F320" s="756"/>
      <c r="G320" s="756"/>
      <c r="H320" s="756"/>
      <c r="I320" s="756"/>
      <c r="J320" s="756"/>
      <c r="K320" s="756"/>
      <c r="L320" s="756"/>
      <c r="M320" s="756"/>
      <c r="N320" s="756"/>
      <c r="O320" s="756"/>
      <c r="P320" s="756"/>
      <c r="Q320" s="756"/>
      <c r="R320" s="756"/>
      <c r="S320" s="756"/>
      <c r="T320" s="756"/>
      <c r="U320" s="756"/>
      <c r="V320" s="756"/>
      <c r="W320" s="756"/>
      <c r="X320" s="757"/>
      <c r="Y320" s="1"/>
      <c r="Z320" s="7"/>
      <c r="AA320" s="7"/>
      <c r="AB320" s="7"/>
      <c r="AC320" s="6"/>
      <c r="AD320" s="789"/>
      <c r="AE320" s="790"/>
      <c r="AF320" s="790"/>
      <c r="AG320" s="790"/>
      <c r="AH320" s="790"/>
      <c r="AI320" s="790"/>
      <c r="AJ320" s="791"/>
      <c r="AK320" s="789"/>
      <c r="AL320" s="790"/>
      <c r="AM320" s="790"/>
      <c r="AN320" s="790"/>
      <c r="AO320" s="790"/>
      <c r="AP320" s="790"/>
      <c r="AQ320" s="791"/>
      <c r="AR320" s="789"/>
      <c r="AS320" s="790"/>
      <c r="AT320" s="790"/>
      <c r="AU320" s="790"/>
      <c r="AV320" s="790"/>
      <c r="AW320" s="790"/>
      <c r="AX320" s="791"/>
      <c r="AY320" s="789"/>
      <c r="AZ320" s="790"/>
      <c r="BA320" s="790"/>
      <c r="BB320" s="790"/>
      <c r="BC320" s="790"/>
      <c r="BD320" s="790"/>
      <c r="BE320" s="791"/>
      <c r="BF320" s="237"/>
      <c r="BH320" s="224"/>
      <c r="BI320" s="224"/>
    </row>
    <row r="321" spans="1:68" ht="12.75" customHeight="1">
      <c r="A321" s="856"/>
      <c r="B321" s="857"/>
      <c r="C321" s="858"/>
      <c r="D321" s="755"/>
      <c r="E321" s="756"/>
      <c r="F321" s="756"/>
      <c r="G321" s="756"/>
      <c r="H321" s="756"/>
      <c r="I321" s="756"/>
      <c r="J321" s="756"/>
      <c r="K321" s="756"/>
      <c r="L321" s="756"/>
      <c r="M321" s="756"/>
      <c r="N321" s="756"/>
      <c r="O321" s="756"/>
      <c r="P321" s="756"/>
      <c r="Q321" s="756"/>
      <c r="R321" s="756"/>
      <c r="S321" s="756"/>
      <c r="T321" s="756"/>
      <c r="U321" s="756"/>
      <c r="V321" s="756"/>
      <c r="W321" s="756"/>
      <c r="X321" s="757"/>
      <c r="Y321" s="1"/>
      <c r="Z321" s="7"/>
      <c r="AA321" s="7"/>
      <c r="AB321" s="7"/>
      <c r="AC321" s="6"/>
      <c r="AD321" s="789" t="s">
        <v>400</v>
      </c>
      <c r="AE321" s="790"/>
      <c r="AF321" s="790"/>
      <c r="AG321" s="790"/>
      <c r="AH321" s="790"/>
      <c r="AI321" s="790"/>
      <c r="AJ321" s="791"/>
      <c r="AK321" s="789" t="s">
        <v>402</v>
      </c>
      <c r="AL321" s="790"/>
      <c r="AM321" s="790"/>
      <c r="AN321" s="790"/>
      <c r="AO321" s="790"/>
      <c r="AP321" s="790"/>
      <c r="AQ321" s="791"/>
      <c r="AR321" s="789" t="s">
        <v>404</v>
      </c>
      <c r="AS321" s="790"/>
      <c r="AT321" s="790"/>
      <c r="AU321" s="790"/>
      <c r="AV321" s="790"/>
      <c r="AW321" s="790"/>
      <c r="AX321" s="791"/>
      <c r="AY321" s="789" t="s">
        <v>465</v>
      </c>
      <c r="AZ321" s="790"/>
      <c r="BA321" s="790"/>
      <c r="BB321" s="790"/>
      <c r="BC321" s="790"/>
      <c r="BD321" s="790"/>
      <c r="BE321" s="791"/>
      <c r="BF321" s="237"/>
      <c r="BH321" s="224"/>
      <c r="BI321" s="224"/>
    </row>
    <row r="322" spans="1:68" ht="12.75" customHeight="1">
      <c r="A322" s="856"/>
      <c r="B322" s="857"/>
      <c r="C322" s="858"/>
      <c r="D322" s="755"/>
      <c r="E322" s="756"/>
      <c r="F322" s="756"/>
      <c r="G322" s="756"/>
      <c r="H322" s="756"/>
      <c r="I322" s="756"/>
      <c r="J322" s="756"/>
      <c r="K322" s="756"/>
      <c r="L322" s="756"/>
      <c r="M322" s="756"/>
      <c r="N322" s="756"/>
      <c r="O322" s="756"/>
      <c r="P322" s="756"/>
      <c r="Q322" s="756"/>
      <c r="R322" s="756"/>
      <c r="S322" s="756"/>
      <c r="T322" s="756"/>
      <c r="U322" s="756"/>
      <c r="V322" s="756"/>
      <c r="W322" s="756"/>
      <c r="X322" s="757"/>
      <c r="Y322" s="1"/>
      <c r="Z322" s="7"/>
      <c r="AA322" s="7"/>
      <c r="AB322" s="7"/>
      <c r="AC322" s="6"/>
      <c r="AD322" s="789"/>
      <c r="AE322" s="790"/>
      <c r="AF322" s="790"/>
      <c r="AG322" s="790"/>
      <c r="AH322" s="790"/>
      <c r="AI322" s="790"/>
      <c r="AJ322" s="791"/>
      <c r="AK322" s="789"/>
      <c r="AL322" s="790"/>
      <c r="AM322" s="790"/>
      <c r="AN322" s="790"/>
      <c r="AO322" s="790"/>
      <c r="AP322" s="790"/>
      <c r="AQ322" s="791"/>
      <c r="AR322" s="789"/>
      <c r="AS322" s="790"/>
      <c r="AT322" s="790"/>
      <c r="AU322" s="790"/>
      <c r="AV322" s="790"/>
      <c r="AW322" s="790"/>
      <c r="AX322" s="791"/>
      <c r="AY322" s="789"/>
      <c r="AZ322" s="790"/>
      <c r="BA322" s="790"/>
      <c r="BB322" s="790"/>
      <c r="BC322" s="790"/>
      <c r="BD322" s="790"/>
      <c r="BE322" s="791"/>
      <c r="BF322" s="237"/>
      <c r="BH322" s="224"/>
      <c r="BI322" s="224"/>
    </row>
    <row r="323" spans="1:68" ht="12.75" customHeight="1">
      <c r="A323" s="856"/>
      <c r="B323" s="857"/>
      <c r="C323" s="858"/>
      <c r="D323" s="755"/>
      <c r="E323" s="756"/>
      <c r="F323" s="756"/>
      <c r="G323" s="756"/>
      <c r="H323" s="756"/>
      <c r="I323" s="756"/>
      <c r="J323" s="756"/>
      <c r="K323" s="756"/>
      <c r="L323" s="756"/>
      <c r="M323" s="756"/>
      <c r="N323" s="756"/>
      <c r="O323" s="756"/>
      <c r="P323" s="756"/>
      <c r="Q323" s="756"/>
      <c r="R323" s="756"/>
      <c r="S323" s="756"/>
      <c r="T323" s="756"/>
      <c r="U323" s="756"/>
      <c r="V323" s="756"/>
      <c r="W323" s="756"/>
      <c r="X323" s="757"/>
      <c r="Y323" s="1"/>
      <c r="Z323" s="7"/>
      <c r="AA323" s="7"/>
      <c r="AB323" s="7"/>
      <c r="AC323" s="6"/>
      <c r="AD323" s="789" t="s">
        <v>203</v>
      </c>
      <c r="AE323" s="790"/>
      <c r="AF323" s="790"/>
      <c r="AG323" s="790"/>
      <c r="AH323" s="790"/>
      <c r="AI323" s="790"/>
      <c r="AJ323" s="791"/>
      <c r="AK323" s="789" t="s">
        <v>204</v>
      </c>
      <c r="AL323" s="790"/>
      <c r="AM323" s="790"/>
      <c r="AN323" s="790"/>
      <c r="AO323" s="790"/>
      <c r="AP323" s="790"/>
      <c r="AQ323" s="791"/>
      <c r="AR323" s="789" t="s">
        <v>205</v>
      </c>
      <c r="AS323" s="790"/>
      <c r="AT323" s="790"/>
      <c r="AU323" s="790"/>
      <c r="AV323" s="790"/>
      <c r="AW323" s="790"/>
      <c r="AX323" s="791"/>
      <c r="AY323" s="789" t="s">
        <v>206</v>
      </c>
      <c r="AZ323" s="790"/>
      <c r="BA323" s="790"/>
      <c r="BB323" s="790"/>
      <c r="BC323" s="790"/>
      <c r="BD323" s="790"/>
      <c r="BE323" s="791"/>
      <c r="BF323" s="237"/>
      <c r="BH323" s="224"/>
      <c r="BI323" s="224"/>
    </row>
    <row r="324" spans="1:68">
      <c r="A324" s="856"/>
      <c r="B324" s="857"/>
      <c r="C324" s="858"/>
      <c r="D324" s="755"/>
      <c r="E324" s="756"/>
      <c r="F324" s="756"/>
      <c r="G324" s="756"/>
      <c r="H324" s="756"/>
      <c r="I324" s="756"/>
      <c r="J324" s="756"/>
      <c r="K324" s="756"/>
      <c r="L324" s="756"/>
      <c r="M324" s="756"/>
      <c r="N324" s="756"/>
      <c r="O324" s="756"/>
      <c r="P324" s="756"/>
      <c r="Q324" s="756"/>
      <c r="R324" s="756"/>
      <c r="S324" s="756"/>
      <c r="T324" s="756"/>
      <c r="U324" s="756"/>
      <c r="V324" s="756"/>
      <c r="W324" s="756"/>
      <c r="X324" s="757"/>
      <c r="Y324" s="1"/>
      <c r="Z324" s="7"/>
      <c r="AA324" s="7"/>
      <c r="AB324" s="7"/>
      <c r="AC324" s="6"/>
      <c r="AD324" s="789"/>
      <c r="AE324" s="790"/>
      <c r="AF324" s="790"/>
      <c r="AG324" s="790"/>
      <c r="AH324" s="790"/>
      <c r="AI324" s="790"/>
      <c r="AJ324" s="791"/>
      <c r="AK324" s="789"/>
      <c r="AL324" s="790"/>
      <c r="AM324" s="790"/>
      <c r="AN324" s="790"/>
      <c r="AO324" s="790"/>
      <c r="AP324" s="790"/>
      <c r="AQ324" s="791"/>
      <c r="AR324" s="789"/>
      <c r="AS324" s="790"/>
      <c r="AT324" s="790"/>
      <c r="AU324" s="790"/>
      <c r="AV324" s="790"/>
      <c r="AW324" s="790"/>
      <c r="AX324" s="791"/>
      <c r="AY324" s="789"/>
      <c r="AZ324" s="790"/>
      <c r="BA324" s="790"/>
      <c r="BB324" s="790"/>
      <c r="BC324" s="790"/>
      <c r="BD324" s="790"/>
      <c r="BE324" s="791"/>
      <c r="BF324" s="237"/>
      <c r="BH324" s="224"/>
      <c r="BI324" s="224"/>
    </row>
    <row r="325" spans="1:68" ht="17.25" customHeight="1">
      <c r="A325" s="856"/>
      <c r="B325" s="857"/>
      <c r="C325" s="858"/>
      <c r="D325" s="877" t="s">
        <v>56</v>
      </c>
      <c r="E325" s="878"/>
      <c r="F325" s="878"/>
      <c r="G325" s="878"/>
      <c r="H325" s="878"/>
      <c r="I325" s="878"/>
      <c r="J325" s="878"/>
      <c r="K325" s="878"/>
      <c r="L325" s="878"/>
      <c r="M325" s="878"/>
      <c r="N325" s="878"/>
      <c r="O325" s="878"/>
      <c r="P325" s="878"/>
      <c r="Q325" s="878"/>
      <c r="R325" s="878"/>
      <c r="S325" s="878"/>
      <c r="T325" s="878"/>
      <c r="U325" s="878"/>
      <c r="V325" s="878"/>
      <c r="W325" s="878"/>
      <c r="X325" s="879"/>
      <c r="Y325" s="795"/>
      <c r="Z325" s="796"/>
      <c r="AA325" s="796"/>
      <c r="AB325" s="796"/>
      <c r="AC325" s="797"/>
      <c r="AD325" s="1061"/>
      <c r="AE325" s="1114"/>
      <c r="AF325" s="1114"/>
      <c r="AG325" s="1114"/>
      <c r="AH325" s="1114"/>
      <c r="AI325" s="1114"/>
      <c r="AJ325" s="1114"/>
      <c r="AK325" s="1061"/>
      <c r="AL325" s="1114"/>
      <c r="AM325" s="1114"/>
      <c r="AN325" s="1114"/>
      <c r="AO325" s="1114"/>
      <c r="AP325" s="1114"/>
      <c r="AQ325" s="1114"/>
      <c r="AR325" s="1061"/>
      <c r="AS325" s="1114"/>
      <c r="AT325" s="1114"/>
      <c r="AU325" s="1114"/>
      <c r="AV325" s="1114"/>
      <c r="AW325" s="1114"/>
      <c r="AX325" s="1114"/>
      <c r="AY325" s="1061"/>
      <c r="AZ325" s="1114"/>
      <c r="BA325" s="1114"/>
      <c r="BB325" s="1114"/>
      <c r="BC325" s="1114"/>
      <c r="BD325" s="1114"/>
      <c r="BE325" s="1218"/>
      <c r="BF325" s="237"/>
      <c r="BH325" s="224"/>
      <c r="BI325" s="29" t="s">
        <v>382</v>
      </c>
    </row>
    <row r="326" spans="1:68" ht="12.75" customHeight="1">
      <c r="A326" s="856"/>
      <c r="B326" s="857"/>
      <c r="C326" s="858"/>
      <c r="D326" s="877"/>
      <c r="E326" s="878"/>
      <c r="F326" s="878"/>
      <c r="G326" s="878"/>
      <c r="H326" s="878"/>
      <c r="I326" s="878"/>
      <c r="J326" s="878"/>
      <c r="K326" s="878"/>
      <c r="L326" s="878"/>
      <c r="M326" s="878"/>
      <c r="N326" s="878"/>
      <c r="O326" s="878"/>
      <c r="P326" s="878"/>
      <c r="Q326" s="878"/>
      <c r="R326" s="878"/>
      <c r="S326" s="878"/>
      <c r="T326" s="878"/>
      <c r="U326" s="878"/>
      <c r="V326" s="878"/>
      <c r="W326" s="878"/>
      <c r="X326" s="879"/>
      <c r="Y326" s="1196" t="str">
        <f>IF(AND(AD326="",AK326="",AR326="",AY326=""),IF(FIO="","",0),"")</f>
        <v/>
      </c>
      <c r="Z326" s="1196"/>
      <c r="AA326" s="1196"/>
      <c r="AB326" s="1196"/>
      <c r="AC326" s="1196"/>
      <c r="AD326" s="1168"/>
      <c r="AE326" s="1169"/>
      <c r="AF326" s="1169"/>
      <c r="AG326" s="1169"/>
      <c r="AH326" s="1169"/>
      <c r="AI326" s="1169"/>
      <c r="AJ326" s="1170"/>
      <c r="AK326" s="1197"/>
      <c r="AL326" s="1197"/>
      <c r="AM326" s="1197"/>
      <c r="AN326" s="1197"/>
      <c r="AO326" s="1197"/>
      <c r="AP326" s="1197"/>
      <c r="AQ326" s="1197"/>
      <c r="AR326" s="1197"/>
      <c r="AS326" s="1197"/>
      <c r="AT326" s="1197"/>
      <c r="AU326" s="1197"/>
      <c r="AV326" s="1197"/>
      <c r="AW326" s="1197"/>
      <c r="AX326" s="1197"/>
      <c r="AY326" s="1197"/>
      <c r="AZ326" s="1197"/>
      <c r="BA326" s="1197"/>
      <c r="BB326" s="1197"/>
      <c r="BC326" s="1197"/>
      <c r="BD326" s="1197"/>
      <c r="BE326" s="1197"/>
      <c r="BF326" s="237"/>
      <c r="BG326" s="29">
        <f>SUM(Y326:BE327)</f>
        <v>0</v>
      </c>
      <c r="BH326" s="311">
        <v>250</v>
      </c>
      <c r="BI326" s="311"/>
    </row>
    <row r="327" spans="1:68" ht="12.75" customHeight="1">
      <c r="A327" s="859"/>
      <c r="B327" s="860"/>
      <c r="C327" s="861"/>
      <c r="D327" s="880"/>
      <c r="E327" s="881"/>
      <c r="F327" s="881"/>
      <c r="G327" s="881"/>
      <c r="H327" s="881"/>
      <c r="I327" s="881"/>
      <c r="J327" s="881"/>
      <c r="K327" s="881"/>
      <c r="L327" s="881"/>
      <c r="M327" s="881"/>
      <c r="N327" s="881"/>
      <c r="O327" s="881"/>
      <c r="P327" s="881"/>
      <c r="Q327" s="881"/>
      <c r="R327" s="881"/>
      <c r="S327" s="881"/>
      <c r="T327" s="881"/>
      <c r="U327" s="881"/>
      <c r="V327" s="881"/>
      <c r="W327" s="881"/>
      <c r="X327" s="882"/>
      <c r="Y327" s="1196"/>
      <c r="Z327" s="1196"/>
      <c r="AA327" s="1196"/>
      <c r="AB327" s="1196"/>
      <c r="AC327" s="1196"/>
      <c r="AD327" s="1171"/>
      <c r="AE327" s="1172"/>
      <c r="AF327" s="1172"/>
      <c r="AG327" s="1172"/>
      <c r="AH327" s="1172"/>
      <c r="AI327" s="1172"/>
      <c r="AJ327" s="1173"/>
      <c r="AK327" s="1197"/>
      <c r="AL327" s="1197"/>
      <c r="AM327" s="1197"/>
      <c r="AN327" s="1197"/>
      <c r="AO327" s="1197"/>
      <c r="AP327" s="1197"/>
      <c r="AQ327" s="1197"/>
      <c r="AR327" s="1197"/>
      <c r="AS327" s="1197"/>
      <c r="AT327" s="1197"/>
      <c r="AU327" s="1197"/>
      <c r="AV327" s="1197"/>
      <c r="AW327" s="1197"/>
      <c r="AX327" s="1197"/>
      <c r="AY327" s="1197"/>
      <c r="AZ327" s="1197"/>
      <c r="BA327" s="1197"/>
      <c r="BB327" s="1197"/>
      <c r="BC327" s="1197"/>
      <c r="BD327" s="1197"/>
      <c r="BE327" s="1197"/>
      <c r="BF327" s="237"/>
      <c r="BG327" s="224"/>
      <c r="BH327" s="224"/>
      <c r="BI327" s="224"/>
    </row>
    <row r="328" spans="1:68" ht="4.5" customHeight="1">
      <c r="BF328" s="237"/>
      <c r="BH328" s="2"/>
      <c r="BI328" s="2"/>
    </row>
    <row r="329" spans="1:68" s="127" customFormat="1" ht="12.75" customHeight="1">
      <c r="A329" s="229" t="s">
        <v>359</v>
      </c>
      <c r="B329" s="254"/>
      <c r="C329" s="254"/>
      <c r="D329" s="254"/>
      <c r="E329" s="254"/>
      <c r="F329" s="254"/>
      <c r="G329" s="254"/>
      <c r="H329" s="254"/>
      <c r="I329" s="254"/>
      <c r="J329" s="254"/>
      <c r="K329" s="254"/>
      <c r="L329" s="254"/>
      <c r="M329" s="254"/>
      <c r="BF329" s="237"/>
      <c r="BG329" s="296"/>
      <c r="BH329" s="290"/>
      <c r="BI329" s="290"/>
      <c r="BJ329" s="297"/>
      <c r="BK329" s="290"/>
      <c r="BL329" s="290"/>
      <c r="BM329" s="290"/>
      <c r="BN329" s="290"/>
      <c r="BO329" s="290"/>
      <c r="BP329" s="290"/>
    </row>
    <row r="330" spans="1:68" ht="12.75" customHeight="1">
      <c r="A330" s="816" t="s">
        <v>379</v>
      </c>
      <c r="B330" s="817"/>
      <c r="C330" s="818"/>
      <c r="D330" s="825" t="s">
        <v>349</v>
      </c>
      <c r="E330" s="925"/>
      <c r="F330" s="925"/>
      <c r="G330" s="925"/>
      <c r="H330" s="925"/>
      <c r="I330" s="925"/>
      <c r="J330" s="925"/>
      <c r="K330" s="925"/>
      <c r="L330" s="925"/>
      <c r="M330" s="925"/>
      <c r="N330" s="925"/>
      <c r="O330" s="925"/>
      <c r="P330" s="925"/>
      <c r="Q330" s="925"/>
      <c r="R330" s="925"/>
      <c r="S330" s="925"/>
      <c r="T330" s="925"/>
      <c r="U330" s="925"/>
      <c r="V330" s="925"/>
      <c r="W330" s="925"/>
      <c r="X330" s="925"/>
      <c r="Y330" s="925"/>
      <c r="Z330" s="925"/>
      <c r="AA330" s="926"/>
      <c r="AB330" s="833" t="s">
        <v>527</v>
      </c>
      <c r="AC330" s="834"/>
      <c r="AD330" s="834"/>
      <c r="AE330" s="834"/>
      <c r="AF330" s="834"/>
      <c r="AG330" s="834"/>
      <c r="AH330" s="834"/>
      <c r="AI330" s="834"/>
      <c r="AJ330" s="834"/>
      <c r="AK330" s="834"/>
      <c r="AL330" s="834"/>
      <c r="AM330" s="834"/>
      <c r="AN330" s="834"/>
      <c r="AO330" s="834"/>
      <c r="AP330" s="834"/>
      <c r="AQ330" s="834"/>
      <c r="AR330" s="834"/>
      <c r="AS330" s="834"/>
      <c r="AT330" s="834"/>
      <c r="AU330" s="834"/>
      <c r="AV330" s="834"/>
      <c r="AW330" s="834"/>
      <c r="AX330" s="834"/>
      <c r="AY330" s="834"/>
      <c r="AZ330" s="834"/>
      <c r="BA330" s="834"/>
      <c r="BB330" s="834"/>
      <c r="BC330" s="834"/>
      <c r="BD330" s="834"/>
      <c r="BE330" s="835"/>
      <c r="BF330" s="237"/>
      <c r="BH330" s="2"/>
      <c r="BI330" s="2"/>
    </row>
    <row r="331" spans="1:68" ht="12.75" customHeight="1">
      <c r="A331" s="819"/>
      <c r="B331" s="820"/>
      <c r="C331" s="821"/>
      <c r="D331" s="927"/>
      <c r="E331" s="688"/>
      <c r="F331" s="688"/>
      <c r="G331" s="688"/>
      <c r="H331" s="688"/>
      <c r="I331" s="688"/>
      <c r="J331" s="688"/>
      <c r="K331" s="688"/>
      <c r="L331" s="688"/>
      <c r="M331" s="688"/>
      <c r="N331" s="688"/>
      <c r="O331" s="688"/>
      <c r="P331" s="688"/>
      <c r="Q331" s="688"/>
      <c r="R331" s="688"/>
      <c r="S331" s="688"/>
      <c r="T331" s="688"/>
      <c r="U331" s="688"/>
      <c r="V331" s="688"/>
      <c r="W331" s="688"/>
      <c r="X331" s="688"/>
      <c r="Y331" s="688"/>
      <c r="Z331" s="688"/>
      <c r="AA331" s="929"/>
      <c r="AB331" s="836" t="s">
        <v>506</v>
      </c>
      <c r="AC331" s="837"/>
      <c r="AD331" s="837"/>
      <c r="AE331" s="837"/>
      <c r="AF331" s="837"/>
      <c r="AG331" s="837"/>
      <c r="AH331" s="837"/>
      <c r="AI331" s="837"/>
      <c r="AJ331" s="837"/>
      <c r="AK331" s="837"/>
      <c r="AL331" s="837"/>
      <c r="AM331" s="837"/>
      <c r="AN331" s="837"/>
      <c r="AO331" s="837"/>
      <c r="AP331" s="837"/>
      <c r="AQ331" s="837"/>
      <c r="AR331" s="837"/>
      <c r="AS331" s="837"/>
      <c r="AT331" s="837"/>
      <c r="AU331" s="837"/>
      <c r="AV331" s="837"/>
      <c r="AW331" s="837"/>
      <c r="AX331" s="837"/>
      <c r="AY331" s="837"/>
      <c r="AZ331" s="837"/>
      <c r="BA331" s="837"/>
      <c r="BB331" s="837"/>
      <c r="BC331" s="837"/>
      <c r="BD331" s="837"/>
      <c r="BE331" s="838"/>
      <c r="BF331" s="237"/>
      <c r="BH331" s="2"/>
      <c r="BI331" s="2"/>
    </row>
    <row r="332" spans="1:68" ht="12.75" customHeight="1">
      <c r="A332" s="822"/>
      <c r="B332" s="823"/>
      <c r="C332" s="824"/>
      <c r="D332" s="930"/>
      <c r="E332" s="931"/>
      <c r="F332" s="931"/>
      <c r="G332" s="931"/>
      <c r="H332" s="931"/>
      <c r="I332" s="931"/>
      <c r="J332" s="931"/>
      <c r="K332" s="931"/>
      <c r="L332" s="931"/>
      <c r="M332" s="931"/>
      <c r="N332" s="931"/>
      <c r="O332" s="931"/>
      <c r="P332" s="931"/>
      <c r="Q332" s="931"/>
      <c r="R332" s="931"/>
      <c r="S332" s="931"/>
      <c r="T332" s="931"/>
      <c r="U332" s="931"/>
      <c r="V332" s="931"/>
      <c r="W332" s="931"/>
      <c r="X332" s="931"/>
      <c r="Y332" s="931"/>
      <c r="Z332" s="931"/>
      <c r="AA332" s="932"/>
      <c r="AB332" s="839">
        <v>0</v>
      </c>
      <c r="AC332" s="840"/>
      <c r="AD332" s="840"/>
      <c r="AE332" s="840"/>
      <c r="AF332" s="840"/>
      <c r="AG332" s="840"/>
      <c r="AH332" s="840"/>
      <c r="AI332" s="840"/>
      <c r="AJ332" s="840"/>
      <c r="AK332" s="841"/>
      <c r="AL332" s="839" t="s">
        <v>217</v>
      </c>
      <c r="AM332" s="840"/>
      <c r="AN332" s="840"/>
      <c r="AO332" s="840"/>
      <c r="AP332" s="840"/>
      <c r="AQ332" s="840"/>
      <c r="AR332" s="840"/>
      <c r="AS332" s="840"/>
      <c r="AT332" s="840"/>
      <c r="AU332" s="841"/>
      <c r="AV332" s="839" t="s">
        <v>218</v>
      </c>
      <c r="AW332" s="840"/>
      <c r="AX332" s="840"/>
      <c r="AY332" s="840"/>
      <c r="AZ332" s="840"/>
      <c r="BA332" s="840"/>
      <c r="BB332" s="840"/>
      <c r="BC332" s="840"/>
      <c r="BD332" s="840"/>
      <c r="BE332" s="841"/>
      <c r="BF332" s="237"/>
      <c r="BH332" s="2"/>
      <c r="BI332" s="2"/>
    </row>
    <row r="333" spans="1:68" ht="17.25" customHeight="1">
      <c r="A333" s="853" t="s">
        <v>207</v>
      </c>
      <c r="B333" s="854"/>
      <c r="C333" s="855"/>
      <c r="D333" s="752" t="s">
        <v>547</v>
      </c>
      <c r="E333" s="753"/>
      <c r="F333" s="753"/>
      <c r="G333" s="753"/>
      <c r="H333" s="753"/>
      <c r="I333" s="753"/>
      <c r="J333" s="753"/>
      <c r="K333" s="753"/>
      <c r="L333" s="753"/>
      <c r="M333" s="753"/>
      <c r="N333" s="753"/>
      <c r="O333" s="753"/>
      <c r="P333" s="753"/>
      <c r="Q333" s="753"/>
      <c r="R333" s="753"/>
      <c r="S333" s="753"/>
      <c r="T333" s="753"/>
      <c r="U333" s="753"/>
      <c r="V333" s="753"/>
      <c r="W333" s="753"/>
      <c r="X333" s="753"/>
      <c r="Y333" s="753"/>
      <c r="Z333" s="753"/>
      <c r="AA333" s="754"/>
      <c r="AB333" s="867" t="s">
        <v>216</v>
      </c>
      <c r="AC333" s="867"/>
      <c r="AD333" s="867"/>
      <c r="AE333" s="867"/>
      <c r="AF333" s="867"/>
      <c r="AG333" s="867"/>
      <c r="AH333" s="867"/>
      <c r="AI333" s="867"/>
      <c r="AJ333" s="867"/>
      <c r="AK333" s="867"/>
      <c r="AL333" s="986" t="s">
        <v>23</v>
      </c>
      <c r="AM333" s="868"/>
      <c r="AN333" s="868"/>
      <c r="AO333" s="868"/>
      <c r="AP333" s="868"/>
      <c r="AQ333" s="868"/>
      <c r="AR333" s="868"/>
      <c r="AS333" s="868"/>
      <c r="AT333" s="868"/>
      <c r="AU333" s="869"/>
      <c r="AV333" s="986" t="s">
        <v>57</v>
      </c>
      <c r="AW333" s="868"/>
      <c r="AX333" s="868"/>
      <c r="AY333" s="868"/>
      <c r="AZ333" s="868"/>
      <c r="BA333" s="868"/>
      <c r="BB333" s="868"/>
      <c r="BC333" s="868"/>
      <c r="BD333" s="868"/>
      <c r="BE333" s="869"/>
      <c r="BF333" s="237"/>
      <c r="BH333" s="2"/>
      <c r="BI333" s="2"/>
    </row>
    <row r="334" spans="1:68">
      <c r="A334" s="856"/>
      <c r="B334" s="857"/>
      <c r="C334" s="858"/>
      <c r="D334" s="755"/>
      <c r="E334" s="756"/>
      <c r="F334" s="756"/>
      <c r="G334" s="756"/>
      <c r="H334" s="756"/>
      <c r="I334" s="756"/>
      <c r="J334" s="756"/>
      <c r="K334" s="756"/>
      <c r="L334" s="756"/>
      <c r="M334" s="756"/>
      <c r="N334" s="756"/>
      <c r="O334" s="756"/>
      <c r="P334" s="756"/>
      <c r="Q334" s="756"/>
      <c r="R334" s="756"/>
      <c r="S334" s="756"/>
      <c r="T334" s="756"/>
      <c r="U334" s="756"/>
      <c r="V334" s="756"/>
      <c r="W334" s="756"/>
      <c r="X334" s="756"/>
      <c r="Y334" s="756"/>
      <c r="Z334" s="756"/>
      <c r="AA334" s="757"/>
      <c r="AB334" s="867"/>
      <c r="AC334" s="867"/>
      <c r="AD334" s="867"/>
      <c r="AE334" s="867"/>
      <c r="AF334" s="867"/>
      <c r="AG334" s="867"/>
      <c r="AH334" s="867"/>
      <c r="AI334" s="867"/>
      <c r="AJ334" s="867"/>
      <c r="AK334" s="867"/>
      <c r="AL334" s="987"/>
      <c r="AM334" s="870"/>
      <c r="AN334" s="870"/>
      <c r="AO334" s="870"/>
      <c r="AP334" s="870"/>
      <c r="AQ334" s="870"/>
      <c r="AR334" s="870"/>
      <c r="AS334" s="870"/>
      <c r="AT334" s="870"/>
      <c r="AU334" s="871"/>
      <c r="AV334" s="987"/>
      <c r="AW334" s="870"/>
      <c r="AX334" s="870"/>
      <c r="AY334" s="870"/>
      <c r="AZ334" s="870"/>
      <c r="BA334" s="870"/>
      <c r="BB334" s="870"/>
      <c r="BC334" s="870"/>
      <c r="BD334" s="870"/>
      <c r="BE334" s="871"/>
      <c r="BF334" s="237"/>
      <c r="BH334" s="2"/>
      <c r="BI334" s="2"/>
    </row>
    <row r="335" spans="1:68">
      <c r="A335" s="856"/>
      <c r="B335" s="857"/>
      <c r="C335" s="858"/>
      <c r="D335" s="755"/>
      <c r="E335" s="756"/>
      <c r="F335" s="756"/>
      <c r="G335" s="756"/>
      <c r="H335" s="756"/>
      <c r="I335" s="756"/>
      <c r="J335" s="756"/>
      <c r="K335" s="756"/>
      <c r="L335" s="756"/>
      <c r="M335" s="756"/>
      <c r="N335" s="756"/>
      <c r="O335" s="756"/>
      <c r="P335" s="756"/>
      <c r="Q335" s="756"/>
      <c r="R335" s="756"/>
      <c r="S335" s="756"/>
      <c r="T335" s="756"/>
      <c r="U335" s="756"/>
      <c r="V335" s="756"/>
      <c r="W335" s="756"/>
      <c r="X335" s="756"/>
      <c r="Y335" s="756"/>
      <c r="Z335" s="756"/>
      <c r="AA335" s="757"/>
      <c r="AB335" s="867"/>
      <c r="AC335" s="867"/>
      <c r="AD335" s="867"/>
      <c r="AE335" s="867"/>
      <c r="AF335" s="867"/>
      <c r="AG335" s="867"/>
      <c r="AH335" s="867"/>
      <c r="AI335" s="867"/>
      <c r="AJ335" s="867"/>
      <c r="AK335" s="867"/>
      <c r="AL335" s="987"/>
      <c r="AM335" s="870"/>
      <c r="AN335" s="870"/>
      <c r="AO335" s="870"/>
      <c r="AP335" s="870"/>
      <c r="AQ335" s="870"/>
      <c r="AR335" s="870"/>
      <c r="AS335" s="870"/>
      <c r="AT335" s="870"/>
      <c r="AU335" s="871"/>
      <c r="AV335" s="987"/>
      <c r="AW335" s="870"/>
      <c r="AX335" s="870"/>
      <c r="AY335" s="870"/>
      <c r="AZ335" s="870"/>
      <c r="BA335" s="870"/>
      <c r="BB335" s="870"/>
      <c r="BC335" s="870"/>
      <c r="BD335" s="870"/>
      <c r="BE335" s="871"/>
      <c r="BF335" s="237"/>
      <c r="BH335" s="2"/>
      <c r="BI335" s="2"/>
    </row>
    <row r="336" spans="1:68" ht="12.75" customHeight="1">
      <c r="A336" s="856"/>
      <c r="B336" s="857"/>
      <c r="C336" s="858"/>
      <c r="D336" s="755"/>
      <c r="E336" s="756"/>
      <c r="F336" s="756"/>
      <c r="G336" s="756"/>
      <c r="H336" s="756"/>
      <c r="I336" s="756"/>
      <c r="J336" s="756"/>
      <c r="K336" s="756"/>
      <c r="L336" s="756"/>
      <c r="M336" s="756"/>
      <c r="N336" s="756"/>
      <c r="O336" s="756"/>
      <c r="P336" s="756"/>
      <c r="Q336" s="756"/>
      <c r="R336" s="756"/>
      <c r="S336" s="756"/>
      <c r="T336" s="756"/>
      <c r="U336" s="756"/>
      <c r="V336" s="756"/>
      <c r="W336" s="756"/>
      <c r="X336" s="756"/>
      <c r="Y336" s="756"/>
      <c r="Z336" s="756"/>
      <c r="AA336" s="757"/>
      <c r="AB336" s="867"/>
      <c r="AC336" s="867"/>
      <c r="AD336" s="867"/>
      <c r="AE336" s="867"/>
      <c r="AF336" s="867"/>
      <c r="AG336" s="867"/>
      <c r="AH336" s="867"/>
      <c r="AI336" s="867"/>
      <c r="AJ336" s="867"/>
      <c r="AK336" s="867"/>
      <c r="AL336" s="789" t="s">
        <v>219</v>
      </c>
      <c r="AM336" s="790"/>
      <c r="AN336" s="790"/>
      <c r="AO336" s="790"/>
      <c r="AP336" s="790"/>
      <c r="AQ336" s="790"/>
      <c r="AR336" s="790"/>
      <c r="AS336" s="790"/>
      <c r="AT336" s="790"/>
      <c r="AU336" s="791"/>
      <c r="AV336" s="789" t="s">
        <v>221</v>
      </c>
      <c r="AW336" s="790"/>
      <c r="AX336" s="790"/>
      <c r="AY336" s="790"/>
      <c r="AZ336" s="790"/>
      <c r="BA336" s="790"/>
      <c r="BB336" s="790"/>
      <c r="BC336" s="790"/>
      <c r="BD336" s="790"/>
      <c r="BE336" s="791"/>
      <c r="BF336" s="237"/>
      <c r="BH336" s="2"/>
      <c r="BI336" s="2"/>
    </row>
    <row r="337" spans="1:61" ht="13.5" customHeight="1">
      <c r="A337" s="856"/>
      <c r="B337" s="857"/>
      <c r="C337" s="858"/>
      <c r="D337" s="755"/>
      <c r="E337" s="756"/>
      <c r="F337" s="756"/>
      <c r="G337" s="756"/>
      <c r="H337" s="756"/>
      <c r="I337" s="756"/>
      <c r="J337" s="756"/>
      <c r="K337" s="756"/>
      <c r="L337" s="756"/>
      <c r="M337" s="756"/>
      <c r="N337" s="756"/>
      <c r="O337" s="756"/>
      <c r="P337" s="756"/>
      <c r="Q337" s="756"/>
      <c r="R337" s="756"/>
      <c r="S337" s="756"/>
      <c r="T337" s="756"/>
      <c r="U337" s="756"/>
      <c r="V337" s="756"/>
      <c r="W337" s="756"/>
      <c r="X337" s="756"/>
      <c r="Y337" s="756"/>
      <c r="Z337" s="756"/>
      <c r="AA337" s="757"/>
      <c r="AB337" s="867"/>
      <c r="AC337" s="867"/>
      <c r="AD337" s="867"/>
      <c r="AE337" s="867"/>
      <c r="AF337" s="867"/>
      <c r="AG337" s="867"/>
      <c r="AH337" s="867"/>
      <c r="AI337" s="867"/>
      <c r="AJ337" s="867"/>
      <c r="AK337" s="867"/>
      <c r="AL337" s="789" t="s">
        <v>220</v>
      </c>
      <c r="AM337" s="790"/>
      <c r="AN337" s="790"/>
      <c r="AO337" s="790"/>
      <c r="AP337" s="790"/>
      <c r="AQ337" s="790"/>
      <c r="AR337" s="790"/>
      <c r="AS337" s="790"/>
      <c r="AT337" s="790"/>
      <c r="AU337" s="791"/>
      <c r="AV337" s="789" t="s">
        <v>222</v>
      </c>
      <c r="AW337" s="790"/>
      <c r="AX337" s="790"/>
      <c r="AY337" s="790"/>
      <c r="AZ337" s="790"/>
      <c r="BA337" s="790"/>
      <c r="BB337" s="790"/>
      <c r="BC337" s="790"/>
      <c r="BD337" s="790"/>
      <c r="BE337" s="791"/>
      <c r="BF337" s="237"/>
      <c r="BH337" s="2"/>
      <c r="BI337" s="2"/>
    </row>
    <row r="338" spans="1:61" ht="12.75" customHeight="1">
      <c r="A338" s="856"/>
      <c r="B338" s="857"/>
      <c r="C338" s="858"/>
      <c r="D338" s="1124" t="s">
        <v>54</v>
      </c>
      <c r="E338" s="1233"/>
      <c r="F338" s="1233"/>
      <c r="G338" s="1233"/>
      <c r="H338" s="1233"/>
      <c r="I338" s="1233"/>
      <c r="J338" s="1233"/>
      <c r="K338" s="1233"/>
      <c r="L338" s="1233"/>
      <c r="M338" s="1233"/>
      <c r="N338" s="1233"/>
      <c r="O338" s="1233"/>
      <c r="P338" s="1233"/>
      <c r="Q338" s="1233"/>
      <c r="R338" s="1233"/>
      <c r="S338" s="1233"/>
      <c r="T338" s="1233"/>
      <c r="U338" s="1233"/>
      <c r="V338" s="1233"/>
      <c r="W338" s="1233"/>
      <c r="X338" s="1233"/>
      <c r="Y338" s="1233"/>
      <c r="Z338" s="1233"/>
      <c r="AA338" s="1234"/>
      <c r="AB338" s="867"/>
      <c r="AC338" s="867"/>
      <c r="AD338" s="867"/>
      <c r="AE338" s="867"/>
      <c r="AF338" s="867"/>
      <c r="AG338" s="867"/>
      <c r="AH338" s="867"/>
      <c r="AI338" s="867"/>
      <c r="AJ338" s="867"/>
      <c r="AK338" s="867"/>
      <c r="AL338" s="789" t="s">
        <v>206</v>
      </c>
      <c r="AM338" s="790"/>
      <c r="AN338" s="790"/>
      <c r="AO338" s="790"/>
      <c r="AP338" s="790"/>
      <c r="AQ338" s="790"/>
      <c r="AR338" s="790"/>
      <c r="AS338" s="790"/>
      <c r="AT338" s="790"/>
      <c r="AU338" s="791"/>
      <c r="AV338" s="789" t="s">
        <v>223</v>
      </c>
      <c r="AW338" s="790"/>
      <c r="AX338" s="790"/>
      <c r="AY338" s="790"/>
      <c r="AZ338" s="790"/>
      <c r="BA338" s="790"/>
      <c r="BB338" s="790"/>
      <c r="BC338" s="790"/>
      <c r="BD338" s="790"/>
      <c r="BE338" s="791"/>
      <c r="BF338" s="237"/>
      <c r="BH338" s="15"/>
      <c r="BI338" s="252" t="s">
        <v>99</v>
      </c>
    </row>
    <row r="339" spans="1:61" ht="12.75" customHeight="1">
      <c r="A339" s="856"/>
      <c r="B339" s="857"/>
      <c r="C339" s="858"/>
      <c r="D339" s="1235"/>
      <c r="E339" s="1233"/>
      <c r="F339" s="1233"/>
      <c r="G339" s="1233"/>
      <c r="H339" s="1233"/>
      <c r="I339" s="1233"/>
      <c r="J339" s="1233"/>
      <c r="K339" s="1233"/>
      <c r="L339" s="1233"/>
      <c r="M339" s="1233"/>
      <c r="N339" s="1233"/>
      <c r="O339" s="1233"/>
      <c r="P339" s="1233"/>
      <c r="Q339" s="1233"/>
      <c r="R339" s="1233"/>
      <c r="S339" s="1233"/>
      <c r="T339" s="1233"/>
      <c r="U339" s="1233"/>
      <c r="V339" s="1233"/>
      <c r="W339" s="1233"/>
      <c r="X339" s="1233"/>
      <c r="Y339" s="1233"/>
      <c r="Z339" s="1233"/>
      <c r="AA339" s="1234"/>
      <c r="AB339" s="1194" t="str">
        <f>IF(AND(AL339="",AV339=""),IF(FIO="","",0),"")</f>
        <v/>
      </c>
      <c r="AC339" s="1153"/>
      <c r="AD339" s="1153"/>
      <c r="AE339" s="1153"/>
      <c r="AF339" s="1153"/>
      <c r="AG339" s="1153"/>
      <c r="AH339" s="1153"/>
      <c r="AI339" s="1153"/>
      <c r="AJ339" s="1153"/>
      <c r="AK339" s="1154"/>
      <c r="AL339" s="1197"/>
      <c r="AM339" s="1197"/>
      <c r="AN339" s="1197"/>
      <c r="AO339" s="1197"/>
      <c r="AP339" s="1197"/>
      <c r="AQ339" s="1197"/>
      <c r="AR339" s="1197"/>
      <c r="AS339" s="1197"/>
      <c r="AT339" s="1197"/>
      <c r="AU339" s="1197"/>
      <c r="AV339" s="1197"/>
      <c r="AW339" s="1197"/>
      <c r="AX339" s="1197"/>
      <c r="AY339" s="1197"/>
      <c r="AZ339" s="1197"/>
      <c r="BA339" s="1197"/>
      <c r="BB339" s="1197"/>
      <c r="BC339" s="1197"/>
      <c r="BD339" s="1197"/>
      <c r="BE339" s="1197"/>
      <c r="BF339" s="237"/>
      <c r="BG339" s="29">
        <f>MAX(AB339:BE340)</f>
        <v>0</v>
      </c>
      <c r="BH339" s="311">
        <v>200</v>
      </c>
      <c r="BI339" s="311"/>
    </row>
    <row r="340" spans="1:61" ht="9.75" customHeight="1">
      <c r="A340" s="859"/>
      <c r="B340" s="860"/>
      <c r="C340" s="861"/>
      <c r="D340" s="1236"/>
      <c r="E340" s="1237"/>
      <c r="F340" s="1237"/>
      <c r="G340" s="1237"/>
      <c r="H340" s="1237"/>
      <c r="I340" s="1237"/>
      <c r="J340" s="1237"/>
      <c r="K340" s="1237"/>
      <c r="L340" s="1237"/>
      <c r="M340" s="1237"/>
      <c r="N340" s="1237"/>
      <c r="O340" s="1237"/>
      <c r="P340" s="1237"/>
      <c r="Q340" s="1237"/>
      <c r="R340" s="1237"/>
      <c r="S340" s="1237"/>
      <c r="T340" s="1237"/>
      <c r="U340" s="1237"/>
      <c r="V340" s="1237"/>
      <c r="W340" s="1237"/>
      <c r="X340" s="1237"/>
      <c r="Y340" s="1237"/>
      <c r="Z340" s="1237"/>
      <c r="AA340" s="1238"/>
      <c r="AB340" s="1195"/>
      <c r="AC340" s="1155"/>
      <c r="AD340" s="1155"/>
      <c r="AE340" s="1155"/>
      <c r="AF340" s="1155"/>
      <c r="AG340" s="1155"/>
      <c r="AH340" s="1155"/>
      <c r="AI340" s="1155"/>
      <c r="AJ340" s="1155"/>
      <c r="AK340" s="1156"/>
      <c r="AL340" s="1197"/>
      <c r="AM340" s="1197"/>
      <c r="AN340" s="1197"/>
      <c r="AO340" s="1197"/>
      <c r="AP340" s="1197"/>
      <c r="AQ340" s="1197"/>
      <c r="AR340" s="1197"/>
      <c r="AS340" s="1197"/>
      <c r="AT340" s="1197"/>
      <c r="AU340" s="1197"/>
      <c r="AV340" s="1197"/>
      <c r="AW340" s="1197"/>
      <c r="AX340" s="1197"/>
      <c r="AY340" s="1197"/>
      <c r="AZ340" s="1197"/>
      <c r="BA340" s="1197"/>
      <c r="BB340" s="1197"/>
      <c r="BC340" s="1197"/>
      <c r="BD340" s="1197"/>
      <c r="BE340" s="1197"/>
      <c r="BF340" s="237"/>
      <c r="BH340" s="224"/>
      <c r="BI340" s="224"/>
    </row>
    <row r="341" spans="1:61" ht="12.75" customHeight="1">
      <c r="A341" s="816" t="s">
        <v>379</v>
      </c>
      <c r="B341" s="817"/>
      <c r="C341" s="818"/>
      <c r="D341" s="825" t="s">
        <v>349</v>
      </c>
      <c r="E341" s="925"/>
      <c r="F341" s="925"/>
      <c r="G341" s="925"/>
      <c r="H341" s="925"/>
      <c r="I341" s="925"/>
      <c r="J341" s="925"/>
      <c r="K341" s="925"/>
      <c r="L341" s="925"/>
      <c r="M341" s="925"/>
      <c r="N341" s="925"/>
      <c r="O341" s="925"/>
      <c r="P341" s="925"/>
      <c r="Q341" s="925"/>
      <c r="R341" s="925"/>
      <c r="S341" s="925"/>
      <c r="T341" s="925"/>
      <c r="U341" s="925"/>
      <c r="V341" s="925"/>
      <c r="W341" s="925"/>
      <c r="X341" s="925"/>
      <c r="Y341" s="925"/>
      <c r="Z341" s="925"/>
      <c r="AA341" s="926"/>
      <c r="AB341" s="833" t="s">
        <v>527</v>
      </c>
      <c r="AC341" s="834"/>
      <c r="AD341" s="834"/>
      <c r="AE341" s="834"/>
      <c r="AF341" s="834"/>
      <c r="AG341" s="834"/>
      <c r="AH341" s="834"/>
      <c r="AI341" s="834"/>
      <c r="AJ341" s="834"/>
      <c r="AK341" s="834"/>
      <c r="AL341" s="834"/>
      <c r="AM341" s="834"/>
      <c r="AN341" s="834"/>
      <c r="AO341" s="834"/>
      <c r="AP341" s="834"/>
      <c r="AQ341" s="834"/>
      <c r="AR341" s="834"/>
      <c r="AS341" s="834"/>
      <c r="AT341" s="834"/>
      <c r="AU341" s="834"/>
      <c r="AV341" s="834"/>
      <c r="AW341" s="834"/>
      <c r="AX341" s="834"/>
      <c r="AY341" s="834"/>
      <c r="AZ341" s="834"/>
      <c r="BA341" s="834"/>
      <c r="BB341" s="834"/>
      <c r="BC341" s="834"/>
      <c r="BD341" s="834"/>
      <c r="BE341" s="835"/>
      <c r="BF341" s="237"/>
      <c r="BH341" s="2"/>
      <c r="BI341" s="2"/>
    </row>
    <row r="342" spans="1:61" ht="12.75" customHeight="1">
      <c r="A342" s="819"/>
      <c r="B342" s="820"/>
      <c r="C342" s="821"/>
      <c r="D342" s="927"/>
      <c r="E342" s="688"/>
      <c r="F342" s="688"/>
      <c r="G342" s="688"/>
      <c r="H342" s="688"/>
      <c r="I342" s="688"/>
      <c r="J342" s="688"/>
      <c r="K342" s="688"/>
      <c r="L342" s="688"/>
      <c r="M342" s="688"/>
      <c r="N342" s="688"/>
      <c r="O342" s="688"/>
      <c r="P342" s="688"/>
      <c r="Q342" s="688"/>
      <c r="R342" s="688"/>
      <c r="S342" s="688"/>
      <c r="T342" s="688"/>
      <c r="U342" s="688"/>
      <c r="V342" s="688"/>
      <c r="W342" s="688"/>
      <c r="X342" s="688"/>
      <c r="Y342" s="688"/>
      <c r="Z342" s="688"/>
      <c r="AA342" s="929"/>
      <c r="AB342" s="836" t="s">
        <v>506</v>
      </c>
      <c r="AC342" s="837"/>
      <c r="AD342" s="837"/>
      <c r="AE342" s="837"/>
      <c r="AF342" s="837"/>
      <c r="AG342" s="837"/>
      <c r="AH342" s="837"/>
      <c r="AI342" s="837"/>
      <c r="AJ342" s="837"/>
      <c r="AK342" s="837"/>
      <c r="AL342" s="837"/>
      <c r="AM342" s="837"/>
      <c r="AN342" s="837"/>
      <c r="AO342" s="837"/>
      <c r="AP342" s="837"/>
      <c r="AQ342" s="837"/>
      <c r="AR342" s="837"/>
      <c r="AS342" s="837"/>
      <c r="AT342" s="837"/>
      <c r="AU342" s="837"/>
      <c r="AV342" s="837"/>
      <c r="AW342" s="837"/>
      <c r="AX342" s="837"/>
      <c r="AY342" s="837"/>
      <c r="AZ342" s="837"/>
      <c r="BA342" s="837"/>
      <c r="BB342" s="837"/>
      <c r="BC342" s="837"/>
      <c r="BD342" s="837"/>
      <c r="BE342" s="838"/>
      <c r="BF342" s="237"/>
      <c r="BH342" s="2"/>
      <c r="BI342" s="2"/>
    </row>
    <row r="343" spans="1:61" ht="12.75" customHeight="1">
      <c r="A343" s="822"/>
      <c r="B343" s="823"/>
      <c r="C343" s="824"/>
      <c r="D343" s="930"/>
      <c r="E343" s="931"/>
      <c r="F343" s="931"/>
      <c r="G343" s="931"/>
      <c r="H343" s="931"/>
      <c r="I343" s="931"/>
      <c r="J343" s="931"/>
      <c r="K343" s="931"/>
      <c r="L343" s="931"/>
      <c r="M343" s="931"/>
      <c r="N343" s="931"/>
      <c r="O343" s="931"/>
      <c r="P343" s="931"/>
      <c r="Q343" s="931"/>
      <c r="R343" s="931"/>
      <c r="S343" s="931"/>
      <c r="T343" s="931"/>
      <c r="U343" s="931"/>
      <c r="V343" s="931"/>
      <c r="W343" s="931"/>
      <c r="X343" s="931"/>
      <c r="Y343" s="931"/>
      <c r="Z343" s="931"/>
      <c r="AA343" s="932"/>
      <c r="AB343" s="839">
        <v>0</v>
      </c>
      <c r="AC343" s="840"/>
      <c r="AD343" s="840"/>
      <c r="AE343" s="840"/>
      <c r="AF343" s="840"/>
      <c r="AG343" s="840"/>
      <c r="AH343" s="840"/>
      <c r="AI343" s="840"/>
      <c r="AJ343" s="840"/>
      <c r="AK343" s="841"/>
      <c r="AL343" s="839" t="s">
        <v>507</v>
      </c>
      <c r="AM343" s="840"/>
      <c r="AN343" s="840"/>
      <c r="AO343" s="840"/>
      <c r="AP343" s="840"/>
      <c r="AQ343" s="840"/>
      <c r="AR343" s="840"/>
      <c r="AS343" s="840"/>
      <c r="AT343" s="840"/>
      <c r="AU343" s="841"/>
      <c r="AV343" s="839" t="s">
        <v>508</v>
      </c>
      <c r="AW343" s="840"/>
      <c r="AX343" s="840"/>
      <c r="AY343" s="840"/>
      <c r="AZ343" s="840"/>
      <c r="BA343" s="840"/>
      <c r="BB343" s="840"/>
      <c r="BC343" s="840"/>
      <c r="BD343" s="840"/>
      <c r="BE343" s="841"/>
      <c r="BF343" s="237"/>
      <c r="BH343" s="2"/>
      <c r="BI343" s="2"/>
    </row>
    <row r="344" spans="1:61" ht="15" customHeight="1">
      <c r="A344" s="853" t="s">
        <v>215</v>
      </c>
      <c r="B344" s="854"/>
      <c r="C344" s="855"/>
      <c r="D344" s="752" t="s">
        <v>622</v>
      </c>
      <c r="E344" s="753"/>
      <c r="F344" s="753"/>
      <c r="G344" s="753"/>
      <c r="H344" s="753"/>
      <c r="I344" s="753"/>
      <c r="J344" s="753"/>
      <c r="K344" s="753"/>
      <c r="L344" s="753"/>
      <c r="M344" s="753"/>
      <c r="N344" s="753"/>
      <c r="O344" s="753"/>
      <c r="P344" s="753"/>
      <c r="Q344" s="753"/>
      <c r="R344" s="753"/>
      <c r="S344" s="753"/>
      <c r="T344" s="753"/>
      <c r="U344" s="753"/>
      <c r="V344" s="753"/>
      <c r="W344" s="753"/>
      <c r="X344" s="753"/>
      <c r="Y344" s="753"/>
      <c r="Z344" s="753"/>
      <c r="AA344" s="754"/>
      <c r="AB344" s="867" t="s">
        <v>366</v>
      </c>
      <c r="AC344" s="867"/>
      <c r="AD344" s="867"/>
      <c r="AE344" s="867"/>
      <c r="AF344" s="867"/>
      <c r="AG344" s="867"/>
      <c r="AH344" s="867"/>
      <c r="AI344" s="867"/>
      <c r="AJ344" s="867"/>
      <c r="AK344" s="867"/>
      <c r="AL344" s="954" t="s">
        <v>509</v>
      </c>
      <c r="AM344" s="955"/>
      <c r="AN344" s="955"/>
      <c r="AO344" s="955"/>
      <c r="AP344" s="955"/>
      <c r="AQ344" s="955"/>
      <c r="AR344" s="955"/>
      <c r="AS344" s="955"/>
      <c r="AT344" s="955"/>
      <c r="AU344" s="955"/>
      <c r="AV344" s="954" t="s">
        <v>510</v>
      </c>
      <c r="AW344" s="955"/>
      <c r="AX344" s="955"/>
      <c r="AY344" s="955"/>
      <c r="AZ344" s="955"/>
      <c r="BA344" s="955"/>
      <c r="BB344" s="955"/>
      <c r="BC344" s="955"/>
      <c r="BD344" s="955"/>
      <c r="BE344" s="956"/>
      <c r="BF344" s="237"/>
      <c r="BH344" s="2"/>
      <c r="BI344" s="2"/>
    </row>
    <row r="345" spans="1:61" ht="5.25" customHeight="1">
      <c r="A345" s="856"/>
      <c r="B345" s="857"/>
      <c r="C345" s="858"/>
      <c r="D345" s="755"/>
      <c r="E345" s="756"/>
      <c r="F345" s="756"/>
      <c r="G345" s="756"/>
      <c r="H345" s="756"/>
      <c r="I345" s="756"/>
      <c r="J345" s="756"/>
      <c r="K345" s="756"/>
      <c r="L345" s="756"/>
      <c r="M345" s="756"/>
      <c r="N345" s="756"/>
      <c r="O345" s="756"/>
      <c r="P345" s="756"/>
      <c r="Q345" s="756"/>
      <c r="R345" s="756"/>
      <c r="S345" s="756"/>
      <c r="T345" s="756"/>
      <c r="U345" s="756"/>
      <c r="V345" s="756"/>
      <c r="W345" s="756"/>
      <c r="X345" s="756"/>
      <c r="Y345" s="756"/>
      <c r="Z345" s="756"/>
      <c r="AA345" s="757"/>
      <c r="AB345" s="867"/>
      <c r="AC345" s="867"/>
      <c r="AD345" s="867"/>
      <c r="AE345" s="867"/>
      <c r="AF345" s="867"/>
      <c r="AG345" s="867"/>
      <c r="AH345" s="867"/>
      <c r="AI345" s="867"/>
      <c r="AJ345" s="867"/>
      <c r="AK345" s="867"/>
      <c r="AL345" s="957"/>
      <c r="AM345" s="958"/>
      <c r="AN345" s="958"/>
      <c r="AO345" s="958"/>
      <c r="AP345" s="958"/>
      <c r="AQ345" s="958"/>
      <c r="AR345" s="958"/>
      <c r="AS345" s="958"/>
      <c r="AT345" s="958"/>
      <c r="AU345" s="958"/>
      <c r="AV345" s="957"/>
      <c r="AW345" s="958"/>
      <c r="AX345" s="958"/>
      <c r="AY345" s="958"/>
      <c r="AZ345" s="958"/>
      <c r="BA345" s="958"/>
      <c r="BB345" s="958"/>
      <c r="BC345" s="958"/>
      <c r="BD345" s="958"/>
      <c r="BE345" s="959"/>
      <c r="BF345" s="237"/>
      <c r="BH345" s="2"/>
      <c r="BI345" s="2"/>
    </row>
    <row r="346" spans="1:61" ht="15" hidden="1" customHeight="1">
      <c r="A346" s="856"/>
      <c r="B346" s="857"/>
      <c r="C346" s="858"/>
      <c r="D346" s="755"/>
      <c r="E346" s="756"/>
      <c r="F346" s="756"/>
      <c r="G346" s="756"/>
      <c r="H346" s="756"/>
      <c r="I346" s="756"/>
      <c r="J346" s="756"/>
      <c r="K346" s="756"/>
      <c r="L346" s="756"/>
      <c r="M346" s="756"/>
      <c r="N346" s="756"/>
      <c r="O346" s="756"/>
      <c r="P346" s="756"/>
      <c r="Q346" s="756"/>
      <c r="R346" s="756"/>
      <c r="S346" s="756"/>
      <c r="T346" s="756"/>
      <c r="U346" s="756"/>
      <c r="V346" s="756"/>
      <c r="W346" s="756"/>
      <c r="X346" s="756"/>
      <c r="Y346" s="756"/>
      <c r="Z346" s="756"/>
      <c r="AA346" s="757"/>
      <c r="AB346" s="867"/>
      <c r="AC346" s="867"/>
      <c r="AD346" s="867"/>
      <c r="AE346" s="867"/>
      <c r="AF346" s="867"/>
      <c r="AG346" s="867"/>
      <c r="AH346" s="867"/>
      <c r="AI346" s="867"/>
      <c r="AJ346" s="867"/>
      <c r="AK346" s="867"/>
      <c r="AL346" s="248"/>
      <c r="AM346" s="249"/>
      <c r="AN346" s="249"/>
      <c r="AO346" s="249"/>
      <c r="AP346" s="249"/>
      <c r="AQ346" s="249"/>
      <c r="AR346" s="249"/>
      <c r="AS346" s="249"/>
      <c r="AT346" s="249"/>
      <c r="AU346" s="249"/>
      <c r="AV346" s="248"/>
      <c r="AW346" s="249"/>
      <c r="AX346" s="249"/>
      <c r="AY346" s="249"/>
      <c r="AZ346" s="249"/>
      <c r="BA346" s="249"/>
      <c r="BB346" s="249"/>
      <c r="BC346" s="249"/>
      <c r="BD346" s="249"/>
      <c r="BE346" s="209"/>
      <c r="BF346" s="237"/>
      <c r="BH346" s="2"/>
      <c r="BI346" s="2"/>
    </row>
    <row r="347" spans="1:61" ht="12.75" customHeight="1">
      <c r="A347" s="856"/>
      <c r="B347" s="857"/>
      <c r="C347" s="858"/>
      <c r="D347" s="755"/>
      <c r="E347" s="756"/>
      <c r="F347" s="756"/>
      <c r="G347" s="756"/>
      <c r="H347" s="756"/>
      <c r="I347" s="756"/>
      <c r="J347" s="756"/>
      <c r="K347" s="756"/>
      <c r="L347" s="756"/>
      <c r="M347" s="756"/>
      <c r="N347" s="756"/>
      <c r="O347" s="756"/>
      <c r="P347" s="756"/>
      <c r="Q347" s="756"/>
      <c r="R347" s="756"/>
      <c r="S347" s="756"/>
      <c r="T347" s="756"/>
      <c r="U347" s="756"/>
      <c r="V347" s="756"/>
      <c r="W347" s="756"/>
      <c r="X347" s="756"/>
      <c r="Y347" s="756"/>
      <c r="Z347" s="756"/>
      <c r="AA347" s="757"/>
      <c r="AB347" s="867"/>
      <c r="AC347" s="867"/>
      <c r="AD347" s="867"/>
      <c r="AE347" s="867"/>
      <c r="AF347" s="867"/>
      <c r="AG347" s="867"/>
      <c r="AH347" s="867"/>
      <c r="AI347" s="867"/>
      <c r="AJ347" s="867"/>
      <c r="AK347" s="867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155"/>
      <c r="AW347" s="8"/>
      <c r="AX347" s="8"/>
      <c r="AY347" s="8"/>
      <c r="AZ347" s="8"/>
      <c r="BA347" s="8"/>
      <c r="BB347" s="8"/>
      <c r="BC347" s="8"/>
      <c r="BD347" s="8"/>
      <c r="BE347" s="163"/>
      <c r="BF347" s="237"/>
      <c r="BH347" s="2"/>
      <c r="BI347" s="2"/>
    </row>
    <row r="348" spans="1:61" ht="12.75" customHeight="1">
      <c r="A348" s="856"/>
      <c r="B348" s="857"/>
      <c r="C348" s="858"/>
      <c r="D348" s="755"/>
      <c r="E348" s="756"/>
      <c r="F348" s="756"/>
      <c r="G348" s="756"/>
      <c r="H348" s="756"/>
      <c r="I348" s="756"/>
      <c r="J348" s="756"/>
      <c r="K348" s="756"/>
      <c r="L348" s="756"/>
      <c r="M348" s="756"/>
      <c r="N348" s="756"/>
      <c r="O348" s="756"/>
      <c r="P348" s="756"/>
      <c r="Q348" s="756"/>
      <c r="R348" s="756"/>
      <c r="S348" s="756"/>
      <c r="T348" s="756"/>
      <c r="U348" s="756"/>
      <c r="V348" s="756"/>
      <c r="W348" s="756"/>
      <c r="X348" s="756"/>
      <c r="Y348" s="756"/>
      <c r="Z348" s="756"/>
      <c r="AA348" s="757"/>
      <c r="AB348" s="867"/>
      <c r="AC348" s="867"/>
      <c r="AD348" s="867"/>
      <c r="AE348" s="867"/>
      <c r="AF348" s="867"/>
      <c r="AG348" s="867"/>
      <c r="AH348" s="867"/>
      <c r="AI348" s="867"/>
      <c r="AJ348" s="867"/>
      <c r="AK348" s="867"/>
      <c r="AL348" s="789" t="s">
        <v>39</v>
      </c>
      <c r="AM348" s="790"/>
      <c r="AN348" s="790"/>
      <c r="AO348" s="790"/>
      <c r="AP348" s="790"/>
      <c r="AQ348" s="790"/>
      <c r="AR348" s="790"/>
      <c r="AS348" s="790"/>
      <c r="AT348" s="790"/>
      <c r="AU348" s="790"/>
      <c r="AV348" s="789" t="s">
        <v>40</v>
      </c>
      <c r="AW348" s="790"/>
      <c r="AX348" s="790"/>
      <c r="AY348" s="790"/>
      <c r="AZ348" s="790"/>
      <c r="BA348" s="790"/>
      <c r="BB348" s="790"/>
      <c r="BC348" s="790"/>
      <c r="BD348" s="790"/>
      <c r="BE348" s="791"/>
      <c r="BF348" s="237"/>
      <c r="BH348" s="2"/>
      <c r="BI348" s="2"/>
    </row>
    <row r="349" spans="1:61" ht="30" customHeight="1">
      <c r="A349" s="856"/>
      <c r="B349" s="857"/>
      <c r="C349" s="858"/>
      <c r="D349" s="877" t="s">
        <v>55</v>
      </c>
      <c r="E349" s="688"/>
      <c r="F349" s="688"/>
      <c r="G349" s="688"/>
      <c r="H349" s="688"/>
      <c r="I349" s="688"/>
      <c r="J349" s="688"/>
      <c r="K349" s="688"/>
      <c r="L349" s="688"/>
      <c r="M349" s="688"/>
      <c r="N349" s="688"/>
      <c r="O349" s="688"/>
      <c r="P349" s="688"/>
      <c r="Q349" s="688"/>
      <c r="R349" s="688"/>
      <c r="S349" s="688"/>
      <c r="T349" s="688"/>
      <c r="U349" s="688"/>
      <c r="V349" s="688"/>
      <c r="W349" s="688"/>
      <c r="X349" s="688"/>
      <c r="Y349" s="688"/>
      <c r="Z349" s="688"/>
      <c r="AA349" s="929"/>
      <c r="AB349" s="867"/>
      <c r="AC349" s="867"/>
      <c r="AD349" s="867"/>
      <c r="AE349" s="867"/>
      <c r="AF349" s="867"/>
      <c r="AG349" s="867"/>
      <c r="AH349" s="867"/>
      <c r="AI349" s="867"/>
      <c r="AJ349" s="867"/>
      <c r="AK349" s="867"/>
      <c r="AL349" s="789" t="s">
        <v>41</v>
      </c>
      <c r="AM349" s="790"/>
      <c r="AN349" s="790"/>
      <c r="AO349" s="790"/>
      <c r="AP349" s="790"/>
      <c r="AQ349" s="790"/>
      <c r="AR349" s="790"/>
      <c r="AS349" s="790"/>
      <c r="AT349" s="790"/>
      <c r="AU349" s="790"/>
      <c r="AV349" s="792" t="s">
        <v>42</v>
      </c>
      <c r="AW349" s="793"/>
      <c r="AX349" s="793"/>
      <c r="AY349" s="793"/>
      <c r="AZ349" s="793"/>
      <c r="BA349" s="793"/>
      <c r="BB349" s="793"/>
      <c r="BC349" s="793"/>
      <c r="BD349" s="793"/>
      <c r="BE349" s="794"/>
      <c r="BF349" s="237"/>
      <c r="BH349" s="15"/>
      <c r="BI349" s="252" t="s">
        <v>99</v>
      </c>
    </row>
    <row r="350" spans="1:61" ht="12.75" customHeight="1">
      <c r="A350" s="856"/>
      <c r="B350" s="857"/>
      <c r="C350" s="858"/>
      <c r="D350" s="927"/>
      <c r="E350" s="688"/>
      <c r="F350" s="688"/>
      <c r="G350" s="688"/>
      <c r="H350" s="688"/>
      <c r="I350" s="688"/>
      <c r="J350" s="688"/>
      <c r="K350" s="688"/>
      <c r="L350" s="688"/>
      <c r="M350" s="688"/>
      <c r="N350" s="688"/>
      <c r="O350" s="688"/>
      <c r="P350" s="688"/>
      <c r="Q350" s="688"/>
      <c r="R350" s="688"/>
      <c r="S350" s="688"/>
      <c r="T350" s="688"/>
      <c r="U350" s="688"/>
      <c r="V350" s="688"/>
      <c r="W350" s="688"/>
      <c r="X350" s="688"/>
      <c r="Y350" s="688"/>
      <c r="Z350" s="688"/>
      <c r="AA350" s="929"/>
      <c r="AB350" s="1194" t="str">
        <f>IF(AND(AL350="",AV350=""),IF(FIO="","",0),"")</f>
        <v/>
      </c>
      <c r="AC350" s="1153"/>
      <c r="AD350" s="1153"/>
      <c r="AE350" s="1153"/>
      <c r="AF350" s="1153"/>
      <c r="AG350" s="1153"/>
      <c r="AH350" s="1153"/>
      <c r="AI350" s="1153"/>
      <c r="AJ350" s="1153"/>
      <c r="AK350" s="1154"/>
      <c r="AL350" s="1197"/>
      <c r="AM350" s="1197"/>
      <c r="AN350" s="1197"/>
      <c r="AO350" s="1197"/>
      <c r="AP350" s="1197"/>
      <c r="AQ350" s="1197"/>
      <c r="AR350" s="1197"/>
      <c r="AS350" s="1197"/>
      <c r="AT350" s="1197"/>
      <c r="AU350" s="1197"/>
      <c r="AV350" s="1197"/>
      <c r="AW350" s="1197"/>
      <c r="AX350" s="1197"/>
      <c r="AY350" s="1197"/>
      <c r="AZ350" s="1197"/>
      <c r="BA350" s="1197"/>
      <c r="BB350" s="1197"/>
      <c r="BC350" s="1197"/>
      <c r="BD350" s="1197"/>
      <c r="BE350" s="1197"/>
      <c r="BF350" s="237"/>
      <c r="BG350" s="29">
        <f>MAX(AB350:BE351)</f>
        <v>0</v>
      </c>
      <c r="BH350" s="311"/>
      <c r="BI350" s="311">
        <v>300</v>
      </c>
    </row>
    <row r="351" spans="1:61" ht="12.75" customHeight="1">
      <c r="A351" s="859"/>
      <c r="B351" s="860"/>
      <c r="C351" s="861"/>
      <c r="D351" s="930"/>
      <c r="E351" s="931"/>
      <c r="F351" s="931"/>
      <c r="G351" s="931"/>
      <c r="H351" s="931"/>
      <c r="I351" s="931"/>
      <c r="J351" s="931"/>
      <c r="K351" s="931"/>
      <c r="L351" s="931"/>
      <c r="M351" s="931"/>
      <c r="N351" s="931"/>
      <c r="O351" s="931"/>
      <c r="P351" s="931"/>
      <c r="Q351" s="931"/>
      <c r="R351" s="931"/>
      <c r="S351" s="931"/>
      <c r="T351" s="931"/>
      <c r="U351" s="931"/>
      <c r="V351" s="931"/>
      <c r="W351" s="931"/>
      <c r="X351" s="931"/>
      <c r="Y351" s="931"/>
      <c r="Z351" s="931"/>
      <c r="AA351" s="932"/>
      <c r="AB351" s="1195"/>
      <c r="AC351" s="1155"/>
      <c r="AD351" s="1155"/>
      <c r="AE351" s="1155"/>
      <c r="AF351" s="1155"/>
      <c r="AG351" s="1155"/>
      <c r="AH351" s="1155"/>
      <c r="AI351" s="1155"/>
      <c r="AJ351" s="1155"/>
      <c r="AK351" s="1156"/>
      <c r="AL351" s="1197"/>
      <c r="AM351" s="1197"/>
      <c r="AN351" s="1197"/>
      <c r="AO351" s="1197"/>
      <c r="AP351" s="1197"/>
      <c r="AQ351" s="1197"/>
      <c r="AR351" s="1197"/>
      <c r="AS351" s="1197"/>
      <c r="AT351" s="1197"/>
      <c r="AU351" s="1197"/>
      <c r="AV351" s="1197"/>
      <c r="AW351" s="1197"/>
      <c r="AX351" s="1197"/>
      <c r="AY351" s="1197"/>
      <c r="AZ351" s="1197"/>
      <c r="BA351" s="1197"/>
      <c r="BB351" s="1197"/>
      <c r="BC351" s="1197"/>
      <c r="BD351" s="1197"/>
      <c r="BE351" s="1197"/>
      <c r="BF351" s="237"/>
      <c r="BH351" s="224"/>
      <c r="BI351" s="224"/>
    </row>
    <row r="352" spans="1:61" ht="12.75" customHeight="1">
      <c r="A352" s="816" t="s">
        <v>379</v>
      </c>
      <c r="B352" s="817"/>
      <c r="C352" s="818"/>
      <c r="D352" s="825" t="s">
        <v>349</v>
      </c>
      <c r="E352" s="925"/>
      <c r="F352" s="925"/>
      <c r="G352" s="925"/>
      <c r="H352" s="925"/>
      <c r="I352" s="925"/>
      <c r="J352" s="925"/>
      <c r="K352" s="925"/>
      <c r="L352" s="925"/>
      <c r="M352" s="925"/>
      <c r="N352" s="925"/>
      <c r="O352" s="925"/>
      <c r="P352" s="925"/>
      <c r="Q352" s="925"/>
      <c r="R352" s="925"/>
      <c r="S352" s="925"/>
      <c r="T352" s="925"/>
      <c r="U352" s="925"/>
      <c r="V352" s="925"/>
      <c r="W352" s="925"/>
      <c r="X352" s="925"/>
      <c r="Y352" s="925"/>
      <c r="Z352" s="925"/>
      <c r="AA352" s="926"/>
      <c r="AB352" s="833" t="s">
        <v>527</v>
      </c>
      <c r="AC352" s="834"/>
      <c r="AD352" s="834"/>
      <c r="AE352" s="834"/>
      <c r="AF352" s="834"/>
      <c r="AG352" s="834"/>
      <c r="AH352" s="834"/>
      <c r="AI352" s="834"/>
      <c r="AJ352" s="834"/>
      <c r="AK352" s="834"/>
      <c r="AL352" s="834"/>
      <c r="AM352" s="834"/>
      <c r="AN352" s="834"/>
      <c r="AO352" s="834"/>
      <c r="AP352" s="834"/>
      <c r="AQ352" s="834"/>
      <c r="AR352" s="834"/>
      <c r="AS352" s="834"/>
      <c r="AT352" s="834"/>
      <c r="AU352" s="834"/>
      <c r="AV352" s="834"/>
      <c r="AW352" s="834"/>
      <c r="AX352" s="834"/>
      <c r="AY352" s="834"/>
      <c r="AZ352" s="834"/>
      <c r="BA352" s="834"/>
      <c r="BB352" s="834"/>
      <c r="BC352" s="834"/>
      <c r="BD352" s="834"/>
      <c r="BE352" s="835"/>
      <c r="BF352" s="237"/>
      <c r="BH352" s="2"/>
      <c r="BI352" s="2"/>
    </row>
    <row r="353" spans="1:62" ht="12.75" customHeight="1">
      <c r="A353" s="819"/>
      <c r="B353" s="820"/>
      <c r="C353" s="821"/>
      <c r="D353" s="927"/>
      <c r="E353" s="688"/>
      <c r="F353" s="688"/>
      <c r="G353" s="688"/>
      <c r="H353" s="688"/>
      <c r="I353" s="688"/>
      <c r="J353" s="688"/>
      <c r="K353" s="688"/>
      <c r="L353" s="688"/>
      <c r="M353" s="688"/>
      <c r="N353" s="688"/>
      <c r="O353" s="688"/>
      <c r="P353" s="688"/>
      <c r="Q353" s="688"/>
      <c r="R353" s="688"/>
      <c r="S353" s="688"/>
      <c r="T353" s="688"/>
      <c r="U353" s="688"/>
      <c r="V353" s="688"/>
      <c r="W353" s="688"/>
      <c r="X353" s="688"/>
      <c r="Y353" s="688"/>
      <c r="Z353" s="688"/>
      <c r="AA353" s="929"/>
      <c r="AB353" s="836" t="s">
        <v>234</v>
      </c>
      <c r="AC353" s="837"/>
      <c r="AD353" s="837"/>
      <c r="AE353" s="837"/>
      <c r="AF353" s="837"/>
      <c r="AG353" s="837"/>
      <c r="AH353" s="837"/>
      <c r="AI353" s="837"/>
      <c r="AJ353" s="837"/>
      <c r="AK353" s="837"/>
      <c r="AL353" s="837"/>
      <c r="AM353" s="837"/>
      <c r="AN353" s="837"/>
      <c r="AO353" s="837"/>
      <c r="AP353" s="837"/>
      <c r="AQ353" s="837"/>
      <c r="AR353" s="837"/>
      <c r="AS353" s="837"/>
      <c r="AT353" s="837"/>
      <c r="AU353" s="837"/>
      <c r="AV353" s="837"/>
      <c r="AW353" s="837"/>
      <c r="AX353" s="837"/>
      <c r="AY353" s="837"/>
      <c r="AZ353" s="837"/>
      <c r="BA353" s="837"/>
      <c r="BB353" s="837"/>
      <c r="BC353" s="837"/>
      <c r="BD353" s="837"/>
      <c r="BE353" s="838"/>
      <c r="BF353" s="237"/>
      <c r="BH353" s="2"/>
      <c r="BI353" s="2"/>
    </row>
    <row r="354" spans="1:62" ht="12.75" customHeight="1">
      <c r="A354" s="822"/>
      <c r="B354" s="823"/>
      <c r="C354" s="824"/>
      <c r="D354" s="930"/>
      <c r="E354" s="931"/>
      <c r="F354" s="931"/>
      <c r="G354" s="931"/>
      <c r="H354" s="931"/>
      <c r="I354" s="931"/>
      <c r="J354" s="931"/>
      <c r="K354" s="931"/>
      <c r="L354" s="931"/>
      <c r="M354" s="931"/>
      <c r="N354" s="931"/>
      <c r="O354" s="931"/>
      <c r="P354" s="931"/>
      <c r="Q354" s="931"/>
      <c r="R354" s="931"/>
      <c r="S354" s="931"/>
      <c r="T354" s="931"/>
      <c r="U354" s="931"/>
      <c r="V354" s="931"/>
      <c r="W354" s="931"/>
      <c r="X354" s="931"/>
      <c r="Y354" s="931"/>
      <c r="Z354" s="931"/>
      <c r="AA354" s="932"/>
      <c r="AB354" s="839">
        <v>0</v>
      </c>
      <c r="AC354" s="840"/>
      <c r="AD354" s="840"/>
      <c r="AE354" s="840"/>
      <c r="AF354" s="840"/>
      <c r="AG354" s="840"/>
      <c r="AH354" s="840"/>
      <c r="AI354" s="840"/>
      <c r="AJ354" s="840"/>
      <c r="AK354" s="841"/>
      <c r="AL354" s="839" t="s">
        <v>478</v>
      </c>
      <c r="AM354" s="840"/>
      <c r="AN354" s="840"/>
      <c r="AO354" s="840"/>
      <c r="AP354" s="840"/>
      <c r="AQ354" s="840"/>
      <c r="AR354" s="840"/>
      <c r="AS354" s="840"/>
      <c r="AT354" s="840"/>
      <c r="AU354" s="841"/>
      <c r="AV354" s="839" t="s">
        <v>479</v>
      </c>
      <c r="AW354" s="840"/>
      <c r="AX354" s="840"/>
      <c r="AY354" s="840"/>
      <c r="AZ354" s="840"/>
      <c r="BA354" s="840"/>
      <c r="BB354" s="840"/>
      <c r="BC354" s="840"/>
      <c r="BD354" s="840"/>
      <c r="BE354" s="841"/>
      <c r="BF354" s="237"/>
      <c r="BH354" s="2"/>
      <c r="BI354" s="2"/>
    </row>
    <row r="355" spans="1:62" ht="18" customHeight="1">
      <c r="A355" s="853" t="s">
        <v>238</v>
      </c>
      <c r="B355" s="854"/>
      <c r="C355" s="855"/>
      <c r="D355" s="752" t="s">
        <v>615</v>
      </c>
      <c r="E355" s="753"/>
      <c r="F355" s="753"/>
      <c r="G355" s="753"/>
      <c r="H355" s="753"/>
      <c r="I355" s="753"/>
      <c r="J355" s="753"/>
      <c r="K355" s="753"/>
      <c r="L355" s="753"/>
      <c r="M355" s="753"/>
      <c r="N355" s="753"/>
      <c r="O355" s="753"/>
      <c r="P355" s="753"/>
      <c r="Q355" s="753"/>
      <c r="R355" s="753"/>
      <c r="S355" s="753"/>
      <c r="T355" s="753"/>
      <c r="U355" s="753"/>
      <c r="V355" s="753"/>
      <c r="W355" s="753"/>
      <c r="X355" s="753"/>
      <c r="Y355" s="753"/>
      <c r="Z355" s="753"/>
      <c r="AA355" s="754"/>
      <c r="AB355" s="867" t="s">
        <v>366</v>
      </c>
      <c r="AC355" s="867"/>
      <c r="AD355" s="867"/>
      <c r="AE355" s="867"/>
      <c r="AF355" s="867"/>
      <c r="AG355" s="867"/>
      <c r="AH355" s="867"/>
      <c r="AI355" s="867"/>
      <c r="AJ355" s="867"/>
      <c r="AK355" s="867"/>
      <c r="AL355" s="986" t="s">
        <v>232</v>
      </c>
      <c r="AM355" s="868"/>
      <c r="AN355" s="868"/>
      <c r="AO355" s="868"/>
      <c r="AP355" s="868"/>
      <c r="AQ355" s="868"/>
      <c r="AR355" s="868"/>
      <c r="AS355" s="868"/>
      <c r="AT355" s="868"/>
      <c r="AU355" s="869"/>
      <c r="AV355" s="783" t="s">
        <v>455</v>
      </c>
      <c r="AW355" s="784"/>
      <c r="AX355" s="784"/>
      <c r="AY355" s="784"/>
      <c r="AZ355" s="784"/>
      <c r="BA355" s="784"/>
      <c r="BB355" s="784"/>
      <c r="BC355" s="784"/>
      <c r="BD355" s="784"/>
      <c r="BE355" s="785"/>
      <c r="BF355" s="237"/>
      <c r="BH355" s="2"/>
      <c r="BI355" s="2"/>
    </row>
    <row r="356" spans="1:62" ht="10.5" customHeight="1">
      <c r="A356" s="856"/>
      <c r="B356" s="857"/>
      <c r="C356" s="858"/>
      <c r="D356" s="755"/>
      <c r="E356" s="756"/>
      <c r="F356" s="756"/>
      <c r="G356" s="756"/>
      <c r="H356" s="756"/>
      <c r="I356" s="756"/>
      <c r="J356" s="756"/>
      <c r="K356" s="756"/>
      <c r="L356" s="756"/>
      <c r="M356" s="756"/>
      <c r="N356" s="756"/>
      <c r="O356" s="756"/>
      <c r="P356" s="756"/>
      <c r="Q356" s="756"/>
      <c r="R356" s="756"/>
      <c r="S356" s="756"/>
      <c r="T356" s="756"/>
      <c r="U356" s="756"/>
      <c r="V356" s="756"/>
      <c r="W356" s="756"/>
      <c r="X356" s="756"/>
      <c r="Y356" s="756"/>
      <c r="Z356" s="756"/>
      <c r="AA356" s="757"/>
      <c r="AB356" s="867"/>
      <c r="AC356" s="867"/>
      <c r="AD356" s="867"/>
      <c r="AE356" s="867"/>
      <c r="AF356" s="867"/>
      <c r="AG356" s="867"/>
      <c r="AH356" s="867"/>
      <c r="AI356" s="867"/>
      <c r="AJ356" s="867"/>
      <c r="AK356" s="867"/>
      <c r="AL356" s="1224" t="s">
        <v>226</v>
      </c>
      <c r="AM356" s="1225"/>
      <c r="AN356" s="1225"/>
      <c r="AO356" s="1225"/>
      <c r="AP356" s="1225"/>
      <c r="AQ356" s="1225"/>
      <c r="AR356" s="1225"/>
      <c r="AS356" s="1225"/>
      <c r="AT356" s="1225"/>
      <c r="AU356" s="1226"/>
      <c r="AV356" s="786"/>
      <c r="AW356" s="787"/>
      <c r="AX356" s="787"/>
      <c r="AY356" s="787"/>
      <c r="AZ356" s="787"/>
      <c r="BA356" s="787"/>
      <c r="BB356" s="787"/>
      <c r="BC356" s="787"/>
      <c r="BD356" s="787"/>
      <c r="BE356" s="788"/>
      <c r="BF356" s="237"/>
      <c r="BH356" s="2"/>
      <c r="BI356" s="2"/>
    </row>
    <row r="357" spans="1:62" ht="12.75" customHeight="1">
      <c r="A357" s="856"/>
      <c r="B357" s="857"/>
      <c r="C357" s="858"/>
      <c r="D357" s="755"/>
      <c r="E357" s="756"/>
      <c r="F357" s="756"/>
      <c r="G357" s="756"/>
      <c r="H357" s="756"/>
      <c r="I357" s="756"/>
      <c r="J357" s="756"/>
      <c r="K357" s="756"/>
      <c r="L357" s="756"/>
      <c r="M357" s="756"/>
      <c r="N357" s="756"/>
      <c r="O357" s="756"/>
      <c r="P357" s="756"/>
      <c r="Q357" s="756"/>
      <c r="R357" s="756"/>
      <c r="S357" s="756"/>
      <c r="T357" s="756"/>
      <c r="U357" s="756"/>
      <c r="V357" s="756"/>
      <c r="W357" s="756"/>
      <c r="X357" s="756"/>
      <c r="Y357" s="756"/>
      <c r="Z357" s="756"/>
      <c r="AA357" s="757"/>
      <c r="AB357" s="867"/>
      <c r="AC357" s="867"/>
      <c r="AD357" s="867"/>
      <c r="AE357" s="867"/>
      <c r="AF357" s="867"/>
      <c r="AG357" s="867"/>
      <c r="AH357" s="867"/>
      <c r="AI357" s="867"/>
      <c r="AJ357" s="867"/>
      <c r="AK357" s="867"/>
      <c r="AL357" s="1224" t="s">
        <v>227</v>
      </c>
      <c r="AM357" s="1225"/>
      <c r="AN357" s="1225"/>
      <c r="AO357" s="1225"/>
      <c r="AP357" s="1225"/>
      <c r="AQ357" s="1225"/>
      <c r="AR357" s="1225"/>
      <c r="AS357" s="1225"/>
      <c r="AT357" s="1225"/>
      <c r="AU357" s="1226"/>
      <c r="AV357" s="1224" t="s">
        <v>229</v>
      </c>
      <c r="AW357" s="1225"/>
      <c r="AX357" s="1225"/>
      <c r="AY357" s="1225"/>
      <c r="AZ357" s="1225"/>
      <c r="BA357" s="1225"/>
      <c r="BB357" s="1225"/>
      <c r="BC357" s="1225"/>
      <c r="BD357" s="1225"/>
      <c r="BE357" s="1226"/>
      <c r="BF357" s="237"/>
      <c r="BH357" s="2"/>
      <c r="BI357" s="2"/>
    </row>
    <row r="358" spans="1:62" ht="12.75" customHeight="1">
      <c r="A358" s="856"/>
      <c r="B358" s="857"/>
      <c r="C358" s="858"/>
      <c r="D358" s="755"/>
      <c r="E358" s="756"/>
      <c r="F358" s="756"/>
      <c r="G358" s="756"/>
      <c r="H358" s="756"/>
      <c r="I358" s="756"/>
      <c r="J358" s="756"/>
      <c r="K358" s="756"/>
      <c r="L358" s="756"/>
      <c r="M358" s="756"/>
      <c r="N358" s="756"/>
      <c r="O358" s="756"/>
      <c r="P358" s="756"/>
      <c r="Q358" s="756"/>
      <c r="R358" s="756"/>
      <c r="S358" s="756"/>
      <c r="T358" s="756"/>
      <c r="U358" s="756"/>
      <c r="V358" s="756"/>
      <c r="W358" s="756"/>
      <c r="X358" s="756"/>
      <c r="Y358" s="756"/>
      <c r="Z358" s="756"/>
      <c r="AA358" s="757"/>
      <c r="AB358" s="867"/>
      <c r="AC358" s="867"/>
      <c r="AD358" s="867"/>
      <c r="AE358" s="867"/>
      <c r="AF358" s="867"/>
      <c r="AG358" s="867"/>
      <c r="AH358" s="867"/>
      <c r="AI358" s="867"/>
      <c r="AJ358" s="867"/>
      <c r="AK358" s="867"/>
      <c r="AL358" s="1224" t="s">
        <v>228</v>
      </c>
      <c r="AM358" s="1225"/>
      <c r="AN358" s="1225"/>
      <c r="AO358" s="1225"/>
      <c r="AP358" s="1225"/>
      <c r="AQ358" s="1225"/>
      <c r="AR358" s="1225"/>
      <c r="AS358" s="1225"/>
      <c r="AT358" s="1225"/>
      <c r="AU358" s="1226"/>
      <c r="AV358" s="1224" t="s">
        <v>230</v>
      </c>
      <c r="AW358" s="1225"/>
      <c r="AX358" s="1225"/>
      <c r="AY358" s="1225"/>
      <c r="AZ358" s="1225"/>
      <c r="BA358" s="1225"/>
      <c r="BB358" s="1225"/>
      <c r="BC358" s="1225"/>
      <c r="BD358" s="1225"/>
      <c r="BE358" s="1226"/>
      <c r="BF358" s="237"/>
      <c r="BH358" s="2"/>
      <c r="BI358" s="2"/>
    </row>
    <row r="359" spans="1:62" ht="12.75" customHeight="1">
      <c r="A359" s="856"/>
      <c r="B359" s="857"/>
      <c r="C359" s="858"/>
      <c r="D359" s="889" t="s">
        <v>59</v>
      </c>
      <c r="E359" s="1115"/>
      <c r="F359" s="1115"/>
      <c r="G359" s="1115"/>
      <c r="H359" s="1115"/>
      <c r="I359" s="1115"/>
      <c r="J359" s="1115"/>
      <c r="K359" s="1115"/>
      <c r="L359" s="1115"/>
      <c r="M359" s="1115"/>
      <c r="N359" s="1115"/>
      <c r="O359" s="1115"/>
      <c r="P359" s="1115"/>
      <c r="Q359" s="1115"/>
      <c r="R359" s="1115"/>
      <c r="S359" s="1115"/>
      <c r="T359" s="1115"/>
      <c r="U359" s="1115"/>
      <c r="V359" s="1115"/>
      <c r="W359" s="1115"/>
      <c r="X359" s="1115"/>
      <c r="Y359" s="1115"/>
      <c r="Z359" s="1115"/>
      <c r="AA359" s="1116"/>
      <c r="AB359" s="867"/>
      <c r="AC359" s="867"/>
      <c r="AD359" s="867"/>
      <c r="AE359" s="867"/>
      <c r="AF359" s="867"/>
      <c r="AG359" s="867"/>
      <c r="AH359" s="867"/>
      <c r="AI359" s="867"/>
      <c r="AJ359" s="867"/>
      <c r="AK359" s="867"/>
      <c r="AL359" s="1224" t="s">
        <v>233</v>
      </c>
      <c r="AM359" s="1225"/>
      <c r="AN359" s="1225"/>
      <c r="AO359" s="1225"/>
      <c r="AP359" s="1225"/>
      <c r="AQ359" s="1225"/>
      <c r="AR359" s="1225"/>
      <c r="AS359" s="1225"/>
      <c r="AT359" s="1225"/>
      <c r="AU359" s="1225"/>
      <c r="AV359" s="1224" t="s">
        <v>231</v>
      </c>
      <c r="AW359" s="1225"/>
      <c r="AX359" s="1225"/>
      <c r="AY359" s="1225"/>
      <c r="AZ359" s="1225"/>
      <c r="BA359" s="1225"/>
      <c r="BB359" s="1225"/>
      <c r="BC359" s="1225"/>
      <c r="BD359" s="1225"/>
      <c r="BE359" s="1226"/>
      <c r="BF359" s="237"/>
      <c r="BH359" s="2"/>
      <c r="BI359" s="2"/>
    </row>
    <row r="360" spans="1:62" ht="2.25" customHeight="1">
      <c r="A360" s="856"/>
      <c r="B360" s="857"/>
      <c r="C360" s="858"/>
      <c r="D360" s="889"/>
      <c r="E360" s="1115"/>
      <c r="F360" s="1115"/>
      <c r="G360" s="1115"/>
      <c r="H360" s="1115"/>
      <c r="I360" s="1115"/>
      <c r="J360" s="1115"/>
      <c r="K360" s="1115"/>
      <c r="L360" s="1115"/>
      <c r="M360" s="1115"/>
      <c r="N360" s="1115"/>
      <c r="O360" s="1115"/>
      <c r="P360" s="1115"/>
      <c r="Q360" s="1115"/>
      <c r="R360" s="1115"/>
      <c r="S360" s="1115"/>
      <c r="T360" s="1115"/>
      <c r="U360" s="1115"/>
      <c r="V360" s="1115"/>
      <c r="W360" s="1115"/>
      <c r="X360" s="1115"/>
      <c r="Y360" s="1115"/>
      <c r="Z360" s="1115"/>
      <c r="AA360" s="1116"/>
      <c r="AB360" s="867"/>
      <c r="AC360" s="867"/>
      <c r="AD360" s="867"/>
      <c r="AE360" s="867"/>
      <c r="AF360" s="867"/>
      <c r="AG360" s="867"/>
      <c r="AH360" s="867"/>
      <c r="AI360" s="867"/>
      <c r="AJ360" s="867"/>
      <c r="AK360" s="867"/>
      <c r="AV360" s="1108"/>
      <c r="AW360" s="1109"/>
      <c r="AX360" s="1109"/>
      <c r="AY360" s="1109"/>
      <c r="AZ360" s="1109"/>
      <c r="BA360" s="1109"/>
      <c r="BB360" s="1109"/>
      <c r="BC360" s="1109"/>
      <c r="BD360" s="1109"/>
      <c r="BE360" s="1110"/>
      <c r="BF360" s="237"/>
      <c r="BH360" s="15"/>
      <c r="BI360" s="252" t="s">
        <v>99</v>
      </c>
    </row>
    <row r="361" spans="1:62" ht="12.75" customHeight="1">
      <c r="A361" s="856"/>
      <c r="B361" s="857"/>
      <c r="C361" s="858"/>
      <c r="D361" s="889"/>
      <c r="E361" s="1115"/>
      <c r="F361" s="1115"/>
      <c r="G361" s="1115"/>
      <c r="H361" s="1115"/>
      <c r="I361" s="1115"/>
      <c r="J361" s="1115"/>
      <c r="K361" s="1115"/>
      <c r="L361" s="1115"/>
      <c r="M361" s="1115"/>
      <c r="N361" s="1115"/>
      <c r="O361" s="1115"/>
      <c r="P361" s="1115"/>
      <c r="Q361" s="1115"/>
      <c r="R361" s="1115"/>
      <c r="S361" s="1115"/>
      <c r="T361" s="1115"/>
      <c r="U361" s="1115"/>
      <c r="V361" s="1115"/>
      <c r="W361" s="1115"/>
      <c r="X361" s="1115"/>
      <c r="Y361" s="1115"/>
      <c r="Z361" s="1115"/>
      <c r="AA361" s="1116"/>
      <c r="AB361" s="1194" t="str">
        <f>IF(AND(AL361="",AV361=""),IF(FIO="","",0),"")</f>
        <v/>
      </c>
      <c r="AC361" s="1153"/>
      <c r="AD361" s="1153"/>
      <c r="AE361" s="1153"/>
      <c r="AF361" s="1153"/>
      <c r="AG361" s="1153"/>
      <c r="AH361" s="1153"/>
      <c r="AI361" s="1153"/>
      <c r="AJ361" s="1153"/>
      <c r="AK361" s="1154"/>
      <c r="AL361" s="1197"/>
      <c r="AM361" s="1197"/>
      <c r="AN361" s="1197"/>
      <c r="AO361" s="1197"/>
      <c r="AP361" s="1197"/>
      <c r="AQ361" s="1197"/>
      <c r="AR361" s="1197"/>
      <c r="AS361" s="1197"/>
      <c r="AT361" s="1197"/>
      <c r="AU361" s="1197"/>
      <c r="AV361" s="1197"/>
      <c r="AW361" s="1197"/>
      <c r="AX361" s="1197"/>
      <c r="AY361" s="1197"/>
      <c r="AZ361" s="1197"/>
      <c r="BA361" s="1197"/>
      <c r="BB361" s="1197"/>
      <c r="BC361" s="1197"/>
      <c r="BD361" s="1197"/>
      <c r="BE361" s="1197"/>
      <c r="BF361" s="237"/>
      <c r="BG361" s="29">
        <f>MAX(AB361:BE362)</f>
        <v>0</v>
      </c>
      <c r="BH361" s="311"/>
      <c r="BI361" s="311">
        <v>300</v>
      </c>
    </row>
    <row r="362" spans="1:62" ht="11.25" customHeight="1">
      <c r="A362" s="859"/>
      <c r="B362" s="860"/>
      <c r="C362" s="861"/>
      <c r="D362" s="1117"/>
      <c r="E362" s="1118"/>
      <c r="F362" s="1118"/>
      <c r="G362" s="1118"/>
      <c r="H362" s="1118"/>
      <c r="I362" s="1118"/>
      <c r="J362" s="1118"/>
      <c r="K362" s="1118"/>
      <c r="L362" s="1118"/>
      <c r="M362" s="1118"/>
      <c r="N362" s="1118"/>
      <c r="O362" s="1118"/>
      <c r="P362" s="1118"/>
      <c r="Q362" s="1118"/>
      <c r="R362" s="1118"/>
      <c r="S362" s="1118"/>
      <c r="T362" s="1118"/>
      <c r="U362" s="1118"/>
      <c r="V362" s="1118"/>
      <c r="W362" s="1118"/>
      <c r="X362" s="1118"/>
      <c r="Y362" s="1118"/>
      <c r="Z362" s="1118"/>
      <c r="AA362" s="1119"/>
      <c r="AB362" s="1195"/>
      <c r="AC362" s="1155"/>
      <c r="AD362" s="1155"/>
      <c r="AE362" s="1155"/>
      <c r="AF362" s="1155"/>
      <c r="AG362" s="1155"/>
      <c r="AH362" s="1155"/>
      <c r="AI362" s="1155"/>
      <c r="AJ362" s="1155"/>
      <c r="AK362" s="1156"/>
      <c r="AL362" s="1197"/>
      <c r="AM362" s="1197"/>
      <c r="AN362" s="1197"/>
      <c r="AO362" s="1197"/>
      <c r="AP362" s="1197"/>
      <c r="AQ362" s="1197"/>
      <c r="AR362" s="1197"/>
      <c r="AS362" s="1197"/>
      <c r="AT362" s="1197"/>
      <c r="AU362" s="1197"/>
      <c r="AV362" s="1197"/>
      <c r="AW362" s="1197"/>
      <c r="AX362" s="1197"/>
      <c r="AY362" s="1197"/>
      <c r="AZ362" s="1197"/>
      <c r="BA362" s="1197"/>
      <c r="BB362" s="1197"/>
      <c r="BC362" s="1197"/>
      <c r="BD362" s="1197"/>
      <c r="BE362" s="1197"/>
      <c r="BF362" s="237"/>
      <c r="BH362" s="224"/>
      <c r="BI362" s="224"/>
    </row>
    <row r="363" spans="1:62" ht="12.75" customHeight="1">
      <c r="A363" s="816" t="s">
        <v>379</v>
      </c>
      <c r="B363" s="817"/>
      <c r="C363" s="818"/>
      <c r="D363" s="825" t="s">
        <v>349</v>
      </c>
      <c r="E363" s="826"/>
      <c r="F363" s="826"/>
      <c r="G363" s="826"/>
      <c r="H363" s="826"/>
      <c r="I363" s="826"/>
      <c r="J363" s="826"/>
      <c r="K363" s="826"/>
      <c r="L363" s="826"/>
      <c r="M363" s="826"/>
      <c r="N363" s="826"/>
      <c r="O363" s="826"/>
      <c r="P363" s="826"/>
      <c r="Q363" s="890"/>
      <c r="R363" s="833" t="s">
        <v>527</v>
      </c>
      <c r="S363" s="834"/>
      <c r="T363" s="834"/>
      <c r="U363" s="834"/>
      <c r="V363" s="834"/>
      <c r="W363" s="834"/>
      <c r="X363" s="834"/>
      <c r="Y363" s="834"/>
      <c r="Z363" s="834"/>
      <c r="AA363" s="834"/>
      <c r="AB363" s="834"/>
      <c r="AC363" s="834"/>
      <c r="AD363" s="834"/>
      <c r="AE363" s="834"/>
      <c r="AF363" s="834"/>
      <c r="AG363" s="834"/>
      <c r="AH363" s="834"/>
      <c r="AI363" s="834"/>
      <c r="AJ363" s="834"/>
      <c r="AK363" s="834"/>
      <c r="AL363" s="834"/>
      <c r="AM363" s="834"/>
      <c r="AN363" s="834"/>
      <c r="AO363" s="834"/>
      <c r="AP363" s="834"/>
      <c r="AQ363" s="834"/>
      <c r="AR363" s="834"/>
      <c r="AS363" s="834"/>
      <c r="AT363" s="834"/>
      <c r="AU363" s="834"/>
      <c r="AV363" s="834"/>
      <c r="AW363" s="834"/>
      <c r="AX363" s="834"/>
      <c r="AY363" s="834"/>
      <c r="AZ363" s="834"/>
      <c r="BA363" s="834"/>
      <c r="BB363" s="834"/>
      <c r="BC363" s="834"/>
      <c r="BD363" s="834"/>
      <c r="BE363" s="835"/>
      <c r="BF363" s="237"/>
      <c r="BG363" s="224"/>
      <c r="BH363" s="224"/>
      <c r="BI363" s="224"/>
      <c r="BJ363" s="2"/>
    </row>
    <row r="364" spans="1:62" ht="12.75" customHeight="1">
      <c r="A364" s="819"/>
      <c r="B364" s="820"/>
      <c r="C364" s="821"/>
      <c r="D364" s="827"/>
      <c r="E364" s="828"/>
      <c r="F364" s="828"/>
      <c r="G364" s="828"/>
      <c r="H364" s="828"/>
      <c r="I364" s="828"/>
      <c r="J364" s="828"/>
      <c r="K364" s="828"/>
      <c r="L364" s="828"/>
      <c r="M364" s="828"/>
      <c r="N364" s="828"/>
      <c r="O364" s="828"/>
      <c r="P364" s="828"/>
      <c r="Q364" s="891"/>
      <c r="R364" s="836" t="s">
        <v>350</v>
      </c>
      <c r="S364" s="837"/>
      <c r="T364" s="837"/>
      <c r="U364" s="837"/>
      <c r="V364" s="837"/>
      <c r="W364" s="837"/>
      <c r="X364" s="837"/>
      <c r="Y364" s="837"/>
      <c r="Z364" s="837"/>
      <c r="AA364" s="837"/>
      <c r="AB364" s="837"/>
      <c r="AC364" s="837"/>
      <c r="AD364" s="837"/>
      <c r="AE364" s="837"/>
      <c r="AF364" s="837"/>
      <c r="AG364" s="837"/>
      <c r="AH364" s="837"/>
      <c r="AI364" s="837"/>
      <c r="AJ364" s="837"/>
      <c r="AK364" s="837"/>
      <c r="AL364" s="837"/>
      <c r="AM364" s="837"/>
      <c r="AN364" s="837"/>
      <c r="AO364" s="837"/>
      <c r="AP364" s="837"/>
      <c r="AQ364" s="837"/>
      <c r="AR364" s="837"/>
      <c r="AS364" s="837"/>
      <c r="AT364" s="837"/>
      <c r="AU364" s="837"/>
      <c r="AV364" s="837"/>
      <c r="AW364" s="837"/>
      <c r="AX364" s="837"/>
      <c r="AY364" s="837"/>
      <c r="AZ364" s="837"/>
      <c r="BA364" s="837"/>
      <c r="BB364" s="837"/>
      <c r="BC364" s="837"/>
      <c r="BD364" s="837"/>
      <c r="BE364" s="838"/>
      <c r="BF364" s="237"/>
      <c r="BG364" s="224"/>
      <c r="BH364" s="224"/>
      <c r="BI364" s="224"/>
      <c r="BJ364" s="2"/>
    </row>
    <row r="365" spans="1:62" ht="12.75" customHeight="1">
      <c r="A365" s="822"/>
      <c r="B365" s="823"/>
      <c r="C365" s="824"/>
      <c r="D365" s="829"/>
      <c r="E365" s="830"/>
      <c r="F365" s="830"/>
      <c r="G365" s="830"/>
      <c r="H365" s="830"/>
      <c r="I365" s="830"/>
      <c r="J365" s="830"/>
      <c r="K365" s="830"/>
      <c r="L365" s="830"/>
      <c r="M365" s="830"/>
      <c r="N365" s="830"/>
      <c r="O365" s="830"/>
      <c r="P365" s="830"/>
      <c r="Q365" s="892"/>
      <c r="R365" s="839">
        <v>0</v>
      </c>
      <c r="S365" s="840"/>
      <c r="T365" s="840"/>
      <c r="U365" s="840"/>
      <c r="V365" s="841"/>
      <c r="W365" s="1131" t="s">
        <v>287</v>
      </c>
      <c r="X365" s="1106"/>
      <c r="Y365" s="1106"/>
      <c r="Z365" s="1106"/>
      <c r="AA365" s="1106"/>
      <c r="AB365" s="1106"/>
      <c r="AC365" s="1107"/>
      <c r="AD365" s="839" t="s">
        <v>287</v>
      </c>
      <c r="AE365" s="840"/>
      <c r="AF365" s="840"/>
      <c r="AG365" s="840"/>
      <c r="AH365" s="840"/>
      <c r="AI365" s="840"/>
      <c r="AJ365" s="841"/>
      <c r="AK365" s="839" t="s">
        <v>394</v>
      </c>
      <c r="AL365" s="840"/>
      <c r="AM365" s="840"/>
      <c r="AN365" s="840"/>
      <c r="AO365" s="840"/>
      <c r="AP365" s="840"/>
      <c r="AQ365" s="841"/>
      <c r="AR365" s="839" t="s">
        <v>396</v>
      </c>
      <c r="AS365" s="840"/>
      <c r="AT365" s="840"/>
      <c r="AU365" s="840"/>
      <c r="AV365" s="840"/>
      <c r="AW365" s="840"/>
      <c r="AX365" s="841"/>
      <c r="AY365" s="839" t="s">
        <v>395</v>
      </c>
      <c r="AZ365" s="840"/>
      <c r="BA365" s="840"/>
      <c r="BB365" s="840"/>
      <c r="BC365" s="840"/>
      <c r="BD365" s="840"/>
      <c r="BE365" s="841"/>
      <c r="BF365" s="237"/>
      <c r="BH365" s="224"/>
      <c r="BI365" s="224"/>
    </row>
    <row r="366" spans="1:62" ht="12.75" customHeight="1">
      <c r="A366" s="853" t="s">
        <v>239</v>
      </c>
      <c r="B366" s="854"/>
      <c r="C366" s="855"/>
      <c r="D366" s="752" t="s">
        <v>620</v>
      </c>
      <c r="E366" s="753"/>
      <c r="F366" s="753"/>
      <c r="G366" s="753"/>
      <c r="H366" s="753"/>
      <c r="I366" s="753"/>
      <c r="J366" s="753"/>
      <c r="K366" s="753"/>
      <c r="L366" s="753"/>
      <c r="M366" s="753"/>
      <c r="N366" s="753"/>
      <c r="O366" s="753"/>
      <c r="P366" s="753"/>
      <c r="Q366" s="754"/>
      <c r="R366" s="783" t="s">
        <v>208</v>
      </c>
      <c r="S366" s="784"/>
      <c r="T366" s="784"/>
      <c r="U366" s="784"/>
      <c r="V366" s="785"/>
      <c r="W366" s="1219" t="s">
        <v>66</v>
      </c>
      <c r="X366" s="1220"/>
      <c r="Y366" s="1220"/>
      <c r="Z366" s="1220"/>
      <c r="AA366" s="1220"/>
      <c r="AB366" s="1220"/>
      <c r="AC366" s="1221"/>
      <c r="AD366" s="1227" t="s">
        <v>67</v>
      </c>
      <c r="AE366" s="1228"/>
      <c r="AF366" s="1228"/>
      <c r="AG366" s="1228"/>
      <c r="AH366" s="1228"/>
      <c r="AI366" s="1228"/>
      <c r="AJ366" s="1228"/>
      <c r="AK366" s="1228"/>
      <c r="AL366" s="1228"/>
      <c r="AM366" s="1228"/>
      <c r="AN366" s="1228"/>
      <c r="AO366" s="1228"/>
      <c r="AP366" s="1228"/>
      <c r="AQ366" s="1228"/>
      <c r="AR366" s="1228"/>
      <c r="AS366" s="1228"/>
      <c r="AT366" s="1228"/>
      <c r="AU366" s="1228"/>
      <c r="AV366" s="1228"/>
      <c r="AW366" s="1228"/>
      <c r="AX366" s="1228"/>
      <c r="AY366" s="1228"/>
      <c r="AZ366" s="1228"/>
      <c r="BA366" s="1228"/>
      <c r="BB366" s="1228"/>
      <c r="BC366" s="1228"/>
      <c r="BD366" s="1228"/>
      <c r="BE366" s="1229"/>
      <c r="BF366" s="237"/>
      <c r="BH366" s="224"/>
      <c r="BI366" s="224"/>
    </row>
    <row r="367" spans="1:62" ht="12.75" customHeight="1">
      <c r="A367" s="856"/>
      <c r="B367" s="857"/>
      <c r="C367" s="858"/>
      <c r="D367" s="755"/>
      <c r="E367" s="756"/>
      <c r="F367" s="756"/>
      <c r="G367" s="756"/>
      <c r="H367" s="756"/>
      <c r="I367" s="756"/>
      <c r="J367" s="756"/>
      <c r="K367" s="756"/>
      <c r="L367" s="756"/>
      <c r="M367" s="756"/>
      <c r="N367" s="756"/>
      <c r="O367" s="756"/>
      <c r="P367" s="756"/>
      <c r="Q367" s="757"/>
      <c r="R367" s="786"/>
      <c r="S367" s="787"/>
      <c r="T367" s="787"/>
      <c r="U367" s="787"/>
      <c r="V367" s="788"/>
      <c r="W367" s="1222"/>
      <c r="X367" s="1146"/>
      <c r="Y367" s="1146"/>
      <c r="Z367" s="1146"/>
      <c r="AA367" s="1146"/>
      <c r="AB367" s="1146"/>
      <c r="AC367" s="1223"/>
      <c r="AD367" s="1230"/>
      <c r="AE367" s="1231"/>
      <c r="AF367" s="1231"/>
      <c r="AG367" s="1231"/>
      <c r="AH367" s="1231"/>
      <c r="AI367" s="1231"/>
      <c r="AJ367" s="1231"/>
      <c r="AK367" s="1231"/>
      <c r="AL367" s="1231"/>
      <c r="AM367" s="1231"/>
      <c r="AN367" s="1231"/>
      <c r="AO367" s="1231"/>
      <c r="AP367" s="1231"/>
      <c r="AQ367" s="1231"/>
      <c r="AR367" s="1231"/>
      <c r="AS367" s="1231"/>
      <c r="AT367" s="1231"/>
      <c r="AU367" s="1231"/>
      <c r="AV367" s="1231"/>
      <c r="AW367" s="1231"/>
      <c r="AX367" s="1231"/>
      <c r="AY367" s="1231"/>
      <c r="AZ367" s="1231"/>
      <c r="BA367" s="1231"/>
      <c r="BB367" s="1231"/>
      <c r="BC367" s="1231"/>
      <c r="BD367" s="1231"/>
      <c r="BE367" s="1232"/>
      <c r="BF367" s="237"/>
      <c r="BH367" s="224"/>
      <c r="BI367" s="224"/>
    </row>
    <row r="368" spans="1:62" ht="17.25" customHeight="1">
      <c r="A368" s="856"/>
      <c r="B368" s="857"/>
      <c r="C368" s="858"/>
      <c r="D368" s="755"/>
      <c r="E368" s="756"/>
      <c r="F368" s="756"/>
      <c r="G368" s="756"/>
      <c r="H368" s="756"/>
      <c r="I368" s="756"/>
      <c r="J368" s="756"/>
      <c r="K368" s="756"/>
      <c r="L368" s="756"/>
      <c r="M368" s="756"/>
      <c r="N368" s="756"/>
      <c r="O368" s="756"/>
      <c r="P368" s="756"/>
      <c r="Q368" s="757"/>
      <c r="R368" s="786"/>
      <c r="S368" s="787"/>
      <c r="T368" s="787"/>
      <c r="U368" s="787"/>
      <c r="V368" s="788"/>
      <c r="W368" s="1222"/>
      <c r="X368" s="1146"/>
      <c r="Y368" s="1146"/>
      <c r="Z368" s="1146"/>
      <c r="AA368" s="1146"/>
      <c r="AB368" s="1146"/>
      <c r="AC368" s="1223"/>
      <c r="AD368" s="986" t="s">
        <v>95</v>
      </c>
      <c r="AE368" s="868"/>
      <c r="AF368" s="868"/>
      <c r="AG368" s="868"/>
      <c r="AH368" s="868"/>
      <c r="AI368" s="868"/>
      <c r="AJ368" s="869"/>
      <c r="AK368" s="986" t="s">
        <v>96</v>
      </c>
      <c r="AL368" s="868"/>
      <c r="AM368" s="868"/>
      <c r="AN368" s="868"/>
      <c r="AO368" s="868"/>
      <c r="AP368" s="868"/>
      <c r="AQ368" s="869"/>
      <c r="AR368" s="868" t="s">
        <v>353</v>
      </c>
      <c r="AS368" s="868"/>
      <c r="AT368" s="868"/>
      <c r="AU368" s="868"/>
      <c r="AV368" s="868"/>
      <c r="AW368" s="868"/>
      <c r="AX368" s="868"/>
      <c r="AY368" s="986" t="s">
        <v>356</v>
      </c>
      <c r="AZ368" s="868"/>
      <c r="BA368" s="868"/>
      <c r="BB368" s="868"/>
      <c r="BC368" s="868"/>
      <c r="BD368" s="868"/>
      <c r="BE368" s="869"/>
      <c r="BF368" s="237"/>
      <c r="BH368" s="224"/>
      <c r="BI368" s="224"/>
    </row>
    <row r="369" spans="1:70" ht="15" customHeight="1">
      <c r="A369" s="856"/>
      <c r="B369" s="857"/>
      <c r="C369" s="858"/>
      <c r="D369" s="877" t="s">
        <v>514</v>
      </c>
      <c r="E369" s="878"/>
      <c r="F369" s="878"/>
      <c r="G369" s="878"/>
      <c r="H369" s="878"/>
      <c r="I369" s="878"/>
      <c r="J369" s="878"/>
      <c r="K369" s="878"/>
      <c r="L369" s="878"/>
      <c r="M369" s="878"/>
      <c r="N369" s="878"/>
      <c r="O369" s="878"/>
      <c r="P369" s="878"/>
      <c r="Q369" s="879"/>
      <c r="R369" s="786"/>
      <c r="S369" s="787"/>
      <c r="T369" s="787"/>
      <c r="U369" s="787"/>
      <c r="V369" s="788"/>
      <c r="W369" s="1222"/>
      <c r="X369" s="1146"/>
      <c r="Y369" s="1146"/>
      <c r="Z369" s="1146"/>
      <c r="AA369" s="1146"/>
      <c r="AB369" s="1146"/>
      <c r="AC369" s="1223"/>
      <c r="AD369" s="987"/>
      <c r="AE369" s="870"/>
      <c r="AF369" s="870"/>
      <c r="AG369" s="870"/>
      <c r="AH369" s="870"/>
      <c r="AI369" s="870"/>
      <c r="AJ369" s="871"/>
      <c r="AK369" s="987"/>
      <c r="AL369" s="870"/>
      <c r="AM369" s="870"/>
      <c r="AN369" s="870"/>
      <c r="AO369" s="870"/>
      <c r="AP369" s="870"/>
      <c r="AQ369" s="871"/>
      <c r="AR369" s="870"/>
      <c r="AS369" s="870"/>
      <c r="AT369" s="870"/>
      <c r="AU369" s="870"/>
      <c r="AV369" s="870"/>
      <c r="AW369" s="870"/>
      <c r="AX369" s="870"/>
      <c r="AY369" s="987"/>
      <c r="AZ369" s="870"/>
      <c r="BA369" s="870"/>
      <c r="BB369" s="870"/>
      <c r="BC369" s="870"/>
      <c r="BD369" s="870"/>
      <c r="BE369" s="871"/>
      <c r="BF369" s="237"/>
      <c r="BH369" s="224"/>
      <c r="BI369" s="224"/>
    </row>
    <row r="370" spans="1:70" ht="27" customHeight="1">
      <c r="A370" s="856"/>
      <c r="B370" s="857"/>
      <c r="C370" s="858"/>
      <c r="D370" s="877"/>
      <c r="E370" s="878"/>
      <c r="F370" s="878"/>
      <c r="G370" s="878"/>
      <c r="H370" s="878"/>
      <c r="I370" s="878"/>
      <c r="J370" s="878"/>
      <c r="K370" s="878"/>
      <c r="L370" s="878"/>
      <c r="M370" s="878"/>
      <c r="N370" s="878"/>
      <c r="O370" s="878"/>
      <c r="P370" s="878"/>
      <c r="Q370" s="879"/>
      <c r="R370" s="786"/>
      <c r="S370" s="787"/>
      <c r="T370" s="787"/>
      <c r="U370" s="787"/>
      <c r="V370" s="788"/>
      <c r="W370" s="1222"/>
      <c r="X370" s="1146"/>
      <c r="Y370" s="1146"/>
      <c r="Z370" s="1146"/>
      <c r="AA370" s="1146"/>
      <c r="AB370" s="1146"/>
      <c r="AC370" s="1223"/>
      <c r="AD370" s="987"/>
      <c r="AE370" s="870"/>
      <c r="AF370" s="870"/>
      <c r="AG370" s="870"/>
      <c r="AH370" s="870"/>
      <c r="AI370" s="870"/>
      <c r="AJ370" s="871"/>
      <c r="AK370" s="987"/>
      <c r="AL370" s="870"/>
      <c r="AM370" s="870"/>
      <c r="AN370" s="870"/>
      <c r="AO370" s="870"/>
      <c r="AP370" s="870"/>
      <c r="AQ370" s="871"/>
      <c r="AR370" s="870"/>
      <c r="AS370" s="870"/>
      <c r="AT370" s="870"/>
      <c r="AU370" s="870"/>
      <c r="AV370" s="870"/>
      <c r="AW370" s="870"/>
      <c r="AX370" s="870"/>
      <c r="AY370" s="987"/>
      <c r="AZ370" s="870"/>
      <c r="BA370" s="870"/>
      <c r="BB370" s="870"/>
      <c r="BC370" s="870"/>
      <c r="BD370" s="870"/>
      <c r="BE370" s="871"/>
      <c r="BF370" s="237"/>
      <c r="BH370" s="224"/>
      <c r="BI370" s="224"/>
    </row>
    <row r="371" spans="1:70" ht="12.75" customHeight="1">
      <c r="A371" s="856"/>
      <c r="B371" s="857"/>
      <c r="C371" s="858"/>
      <c r="D371" s="877"/>
      <c r="E371" s="878"/>
      <c r="F371" s="878"/>
      <c r="G371" s="878"/>
      <c r="H371" s="878"/>
      <c r="I371" s="878"/>
      <c r="J371" s="878"/>
      <c r="K371" s="878"/>
      <c r="L371" s="878"/>
      <c r="M371" s="878"/>
      <c r="N371" s="878"/>
      <c r="O371" s="878"/>
      <c r="P371" s="878"/>
      <c r="Q371" s="879"/>
      <c r="R371" s="786"/>
      <c r="S371" s="787"/>
      <c r="T371" s="787"/>
      <c r="U371" s="787"/>
      <c r="V371" s="788"/>
      <c r="W371" s="789" t="s">
        <v>360</v>
      </c>
      <c r="X371" s="790"/>
      <c r="Y371" s="790"/>
      <c r="Z371" s="790"/>
      <c r="AA371" s="790"/>
      <c r="AB371" s="790"/>
      <c r="AC371" s="791"/>
      <c r="AD371" s="789" t="s">
        <v>360</v>
      </c>
      <c r="AE371" s="790"/>
      <c r="AF371" s="790"/>
      <c r="AG371" s="790"/>
      <c r="AH371" s="790"/>
      <c r="AI371" s="790"/>
      <c r="AJ371" s="791"/>
      <c r="AK371" s="789" t="s">
        <v>360</v>
      </c>
      <c r="AL371" s="790"/>
      <c r="AM371" s="790"/>
      <c r="AN371" s="790"/>
      <c r="AO371" s="790"/>
      <c r="AP371" s="790"/>
      <c r="AQ371" s="791"/>
      <c r="AR371" s="789" t="s">
        <v>360</v>
      </c>
      <c r="AS371" s="790"/>
      <c r="AT371" s="790"/>
      <c r="AU371" s="790"/>
      <c r="AV371" s="790"/>
      <c r="AW371" s="790"/>
      <c r="AX371" s="791"/>
      <c r="AY371" s="789" t="s">
        <v>360</v>
      </c>
      <c r="AZ371" s="790"/>
      <c r="BA371" s="790"/>
      <c r="BB371" s="790"/>
      <c r="BC371" s="790"/>
      <c r="BD371" s="790"/>
      <c r="BE371" s="791"/>
      <c r="BF371" s="237"/>
      <c r="BH371" s="224"/>
      <c r="BI371" s="224"/>
    </row>
    <row r="372" spans="1:70" ht="12.75" customHeight="1">
      <c r="A372" s="856"/>
      <c r="B372" s="857"/>
      <c r="C372" s="858"/>
      <c r="D372" s="877"/>
      <c r="E372" s="878"/>
      <c r="F372" s="878"/>
      <c r="G372" s="878"/>
      <c r="H372" s="878"/>
      <c r="I372" s="878"/>
      <c r="J372" s="878"/>
      <c r="K372" s="878"/>
      <c r="L372" s="878"/>
      <c r="M372" s="878"/>
      <c r="N372" s="878"/>
      <c r="O372" s="878"/>
      <c r="P372" s="878"/>
      <c r="Q372" s="879"/>
      <c r="R372" s="786"/>
      <c r="S372" s="787"/>
      <c r="T372" s="787"/>
      <c r="U372" s="787"/>
      <c r="V372" s="788"/>
      <c r="W372" s="789"/>
      <c r="X372" s="790"/>
      <c r="Y372" s="790"/>
      <c r="Z372" s="790"/>
      <c r="AA372" s="790"/>
      <c r="AB372" s="790"/>
      <c r="AC372" s="791"/>
      <c r="AD372" s="789"/>
      <c r="AE372" s="790"/>
      <c r="AF372" s="790"/>
      <c r="AG372" s="790"/>
      <c r="AH372" s="790"/>
      <c r="AI372" s="790"/>
      <c r="AJ372" s="791"/>
      <c r="AK372" s="789"/>
      <c r="AL372" s="790"/>
      <c r="AM372" s="790"/>
      <c r="AN372" s="790"/>
      <c r="AO372" s="790"/>
      <c r="AP372" s="790"/>
      <c r="AQ372" s="791"/>
      <c r="AR372" s="789"/>
      <c r="AS372" s="790"/>
      <c r="AT372" s="790"/>
      <c r="AU372" s="790"/>
      <c r="AV372" s="790"/>
      <c r="AW372" s="790"/>
      <c r="AX372" s="791"/>
      <c r="AY372" s="789"/>
      <c r="AZ372" s="790"/>
      <c r="BA372" s="790"/>
      <c r="BB372" s="790"/>
      <c r="BC372" s="790"/>
      <c r="BD372" s="790"/>
      <c r="BE372" s="791"/>
      <c r="BF372" s="237"/>
      <c r="BH372" s="224"/>
      <c r="BI372" s="224"/>
    </row>
    <row r="373" spans="1:70" ht="12.75" customHeight="1">
      <c r="A373" s="856"/>
      <c r="B373" s="857"/>
      <c r="C373" s="858"/>
      <c r="D373" s="877"/>
      <c r="E373" s="878"/>
      <c r="F373" s="878"/>
      <c r="G373" s="878"/>
      <c r="H373" s="878"/>
      <c r="I373" s="878"/>
      <c r="J373" s="878"/>
      <c r="K373" s="878"/>
      <c r="L373" s="878"/>
      <c r="M373" s="878"/>
      <c r="N373" s="878"/>
      <c r="O373" s="878"/>
      <c r="P373" s="878"/>
      <c r="Q373" s="879"/>
      <c r="R373" s="786"/>
      <c r="S373" s="787"/>
      <c r="T373" s="787"/>
      <c r="U373" s="787"/>
      <c r="V373" s="788"/>
      <c r="W373" s="789" t="s">
        <v>209</v>
      </c>
      <c r="X373" s="790"/>
      <c r="Y373" s="790"/>
      <c r="Z373" s="790"/>
      <c r="AA373" s="790"/>
      <c r="AB373" s="790"/>
      <c r="AC373" s="791"/>
      <c r="AD373" s="789" t="s">
        <v>209</v>
      </c>
      <c r="AE373" s="790"/>
      <c r="AF373" s="790"/>
      <c r="AG373" s="790"/>
      <c r="AH373" s="790"/>
      <c r="AI373" s="790"/>
      <c r="AJ373" s="791"/>
      <c r="AK373" s="789" t="s">
        <v>210</v>
      </c>
      <c r="AL373" s="790"/>
      <c r="AM373" s="790"/>
      <c r="AN373" s="790"/>
      <c r="AO373" s="790"/>
      <c r="AP373" s="790"/>
      <c r="AQ373" s="791"/>
      <c r="AR373" s="789" t="s">
        <v>211</v>
      </c>
      <c r="AS373" s="790"/>
      <c r="AT373" s="790"/>
      <c r="AU373" s="790"/>
      <c r="AV373" s="790"/>
      <c r="AW373" s="790"/>
      <c r="AX373" s="791"/>
      <c r="AY373" s="789" t="s">
        <v>213</v>
      </c>
      <c r="AZ373" s="790"/>
      <c r="BA373" s="790"/>
      <c r="BB373" s="790"/>
      <c r="BC373" s="790"/>
      <c r="BD373" s="790"/>
      <c r="BE373" s="791"/>
      <c r="BF373" s="237"/>
      <c r="BH373" s="224"/>
      <c r="BI373" s="224"/>
    </row>
    <row r="374" spans="1:70" ht="12.75" customHeight="1">
      <c r="A374" s="856"/>
      <c r="B374" s="857"/>
      <c r="C374" s="858"/>
      <c r="D374" s="877"/>
      <c r="E374" s="878"/>
      <c r="F374" s="878"/>
      <c r="G374" s="878"/>
      <c r="H374" s="878"/>
      <c r="I374" s="878"/>
      <c r="J374" s="878"/>
      <c r="K374" s="878"/>
      <c r="L374" s="878"/>
      <c r="M374" s="878"/>
      <c r="N374" s="878"/>
      <c r="O374" s="878"/>
      <c r="P374" s="878"/>
      <c r="Q374" s="879"/>
      <c r="R374" s="786"/>
      <c r="S374" s="787"/>
      <c r="T374" s="787"/>
      <c r="U374" s="787"/>
      <c r="V374" s="788"/>
      <c r="W374" s="789" t="s">
        <v>388</v>
      </c>
      <c r="X374" s="790"/>
      <c r="Y374" s="790"/>
      <c r="Z374" s="790"/>
      <c r="AA374" s="790"/>
      <c r="AB374" s="790"/>
      <c r="AC374" s="791"/>
      <c r="AD374" s="789" t="s">
        <v>388</v>
      </c>
      <c r="AE374" s="790"/>
      <c r="AF374" s="790"/>
      <c r="AG374" s="790"/>
      <c r="AH374" s="790"/>
      <c r="AI374" s="790"/>
      <c r="AJ374" s="791"/>
      <c r="AK374" s="789" t="s">
        <v>389</v>
      </c>
      <c r="AL374" s="790"/>
      <c r="AM374" s="790"/>
      <c r="AN374" s="790"/>
      <c r="AO374" s="790"/>
      <c r="AP374" s="790"/>
      <c r="AQ374" s="791"/>
      <c r="AR374" s="789" t="s">
        <v>212</v>
      </c>
      <c r="AS374" s="790"/>
      <c r="AT374" s="790"/>
      <c r="AU374" s="790"/>
      <c r="AV374" s="790"/>
      <c r="AW374" s="790"/>
      <c r="AX374" s="791"/>
      <c r="AY374" s="789" t="s">
        <v>214</v>
      </c>
      <c r="AZ374" s="790"/>
      <c r="BA374" s="790"/>
      <c r="BB374" s="790"/>
      <c r="BC374" s="790"/>
      <c r="BD374" s="790"/>
      <c r="BE374" s="791"/>
      <c r="BF374" s="237"/>
      <c r="BH374" s="224"/>
      <c r="BI374" s="224"/>
    </row>
    <row r="375" spans="1:70" ht="3.75" customHeight="1">
      <c r="A375" s="856"/>
      <c r="B375" s="857"/>
      <c r="C375" s="858"/>
      <c r="D375" s="877"/>
      <c r="E375" s="878"/>
      <c r="F375" s="878"/>
      <c r="G375" s="878"/>
      <c r="H375" s="878"/>
      <c r="I375" s="878"/>
      <c r="J375" s="878"/>
      <c r="K375" s="878"/>
      <c r="L375" s="878"/>
      <c r="M375" s="878"/>
      <c r="N375" s="878"/>
      <c r="O375" s="878"/>
      <c r="P375" s="878"/>
      <c r="Q375" s="879"/>
      <c r="R375" s="786"/>
      <c r="S375" s="787"/>
      <c r="T375" s="787"/>
      <c r="U375" s="787"/>
      <c r="V375" s="788"/>
      <c r="W375" s="789"/>
      <c r="X375" s="790"/>
      <c r="Y375" s="790"/>
      <c r="Z375" s="790"/>
      <c r="AA375" s="790"/>
      <c r="AB375" s="790"/>
      <c r="AC375" s="791"/>
      <c r="AD375" s="789"/>
      <c r="AE375" s="790"/>
      <c r="AF375" s="790"/>
      <c r="AG375" s="790"/>
      <c r="AH375" s="790"/>
      <c r="AI375" s="790"/>
      <c r="AJ375" s="791"/>
      <c r="AK375" s="789"/>
      <c r="AL375" s="790"/>
      <c r="AM375" s="790"/>
      <c r="AN375" s="790"/>
      <c r="AO375" s="790"/>
      <c r="AP375" s="790"/>
      <c r="AQ375" s="791"/>
      <c r="AR375" s="789"/>
      <c r="AS375" s="790"/>
      <c r="AT375" s="790"/>
      <c r="AU375" s="790"/>
      <c r="AV375" s="790"/>
      <c r="AW375" s="790"/>
      <c r="AX375" s="791"/>
      <c r="AY375" s="789"/>
      <c r="AZ375" s="790"/>
      <c r="BA375" s="790"/>
      <c r="BB375" s="790"/>
      <c r="BC375" s="790"/>
      <c r="BD375" s="790"/>
      <c r="BE375" s="791"/>
      <c r="BF375" s="237"/>
      <c r="BH375" s="224"/>
      <c r="BI375" s="224"/>
    </row>
    <row r="376" spans="1:70" ht="15" customHeight="1">
      <c r="A376" s="856"/>
      <c r="B376" s="857"/>
      <c r="C376" s="858"/>
      <c r="D376" s="889" t="s">
        <v>60</v>
      </c>
      <c r="E376" s="878"/>
      <c r="F376" s="878"/>
      <c r="G376" s="878"/>
      <c r="H376" s="878"/>
      <c r="I376" s="878"/>
      <c r="J376" s="878"/>
      <c r="K376" s="878"/>
      <c r="L376" s="878"/>
      <c r="M376" s="878"/>
      <c r="N376" s="878"/>
      <c r="O376" s="878"/>
      <c r="P376" s="878"/>
      <c r="Q376" s="879"/>
      <c r="R376" s="795"/>
      <c r="S376" s="796"/>
      <c r="T376" s="796"/>
      <c r="U376" s="796"/>
      <c r="V376" s="797"/>
      <c r="W376" s="789" t="s">
        <v>133</v>
      </c>
      <c r="X376" s="790"/>
      <c r="Y376" s="790"/>
      <c r="Z376" s="790"/>
      <c r="AA376" s="790"/>
      <c r="AB376" s="790"/>
      <c r="AC376" s="790"/>
      <c r="AD376" s="789" t="s">
        <v>133</v>
      </c>
      <c r="AE376" s="790"/>
      <c r="AF376" s="790"/>
      <c r="AG376" s="790"/>
      <c r="AH376" s="790"/>
      <c r="AI376" s="790"/>
      <c r="AJ376" s="790"/>
      <c r="AK376" s="789" t="s">
        <v>138</v>
      </c>
      <c r="AL376" s="790"/>
      <c r="AM376" s="790"/>
      <c r="AN376" s="790"/>
      <c r="AO376" s="790"/>
      <c r="AP376" s="790"/>
      <c r="AQ376" s="790"/>
      <c r="AR376" s="789" t="s">
        <v>132</v>
      </c>
      <c r="AS376" s="790"/>
      <c r="AT376" s="790"/>
      <c r="AU376" s="790"/>
      <c r="AV376" s="790"/>
      <c r="AW376" s="790"/>
      <c r="AX376" s="790"/>
      <c r="AY376" s="789" t="s">
        <v>137</v>
      </c>
      <c r="AZ376" s="790"/>
      <c r="BA376" s="790"/>
      <c r="BB376" s="790"/>
      <c r="BC376" s="790"/>
      <c r="BD376" s="790"/>
      <c r="BE376" s="791"/>
      <c r="BF376" s="237"/>
      <c r="BH376" s="224"/>
      <c r="BI376" s="29" t="s">
        <v>382</v>
      </c>
    </row>
    <row r="377" spans="1:70" ht="12.75" customHeight="1">
      <c r="A377" s="856"/>
      <c r="B377" s="857"/>
      <c r="C377" s="858"/>
      <c r="D377" s="877"/>
      <c r="E377" s="878"/>
      <c r="F377" s="878"/>
      <c r="G377" s="878"/>
      <c r="H377" s="878"/>
      <c r="I377" s="878"/>
      <c r="J377" s="878"/>
      <c r="K377" s="878"/>
      <c r="L377" s="878"/>
      <c r="M377" s="878"/>
      <c r="N377" s="878"/>
      <c r="O377" s="878"/>
      <c r="P377" s="878"/>
      <c r="Q377" s="879"/>
      <c r="R377" s="1196" t="str">
        <f>IF(AND(W377="",AD377="",AK377="",AR377="",AY377=""),IF(FIO="","",0),"")</f>
        <v/>
      </c>
      <c r="S377" s="1196"/>
      <c r="T377" s="1196"/>
      <c r="U377" s="1196"/>
      <c r="V377" s="1196"/>
      <c r="W377" s="1168"/>
      <c r="X377" s="1169"/>
      <c r="Y377" s="1169"/>
      <c r="Z377" s="1169"/>
      <c r="AA377" s="1169"/>
      <c r="AB377" s="1169"/>
      <c r="AC377" s="1170"/>
      <c r="AD377" s="1168"/>
      <c r="AE377" s="1169"/>
      <c r="AF377" s="1169"/>
      <c r="AG377" s="1169"/>
      <c r="AH377" s="1169"/>
      <c r="AI377" s="1169"/>
      <c r="AJ377" s="1170"/>
      <c r="AK377" s="1197"/>
      <c r="AL377" s="1197"/>
      <c r="AM377" s="1197"/>
      <c r="AN377" s="1197"/>
      <c r="AO377" s="1197"/>
      <c r="AP377" s="1197"/>
      <c r="AQ377" s="1197"/>
      <c r="AR377" s="1197"/>
      <c r="AS377" s="1197"/>
      <c r="AT377" s="1197"/>
      <c r="AU377" s="1197"/>
      <c r="AV377" s="1197"/>
      <c r="AW377" s="1197"/>
      <c r="AX377" s="1197"/>
      <c r="AY377" s="1197"/>
      <c r="AZ377" s="1197"/>
      <c r="BA377" s="1197"/>
      <c r="BB377" s="1197"/>
      <c r="BC377" s="1197"/>
      <c r="BD377" s="1197"/>
      <c r="BE377" s="1197"/>
      <c r="BF377" s="237"/>
      <c r="BG377" s="29">
        <f>SUM(R377:BE378)</f>
        <v>0</v>
      </c>
      <c r="BH377" s="311"/>
      <c r="BI377" s="311">
        <v>360</v>
      </c>
    </row>
    <row r="378" spans="1:70" ht="12.75" customHeight="1">
      <c r="A378" s="859"/>
      <c r="B378" s="860"/>
      <c r="C378" s="861"/>
      <c r="D378" s="880"/>
      <c r="E378" s="881"/>
      <c r="F378" s="881"/>
      <c r="G378" s="881"/>
      <c r="H378" s="881"/>
      <c r="I378" s="881"/>
      <c r="J378" s="881"/>
      <c r="K378" s="881"/>
      <c r="L378" s="881"/>
      <c r="M378" s="881"/>
      <c r="N378" s="881"/>
      <c r="O378" s="881"/>
      <c r="P378" s="881"/>
      <c r="Q378" s="882"/>
      <c r="R378" s="1196"/>
      <c r="S378" s="1196"/>
      <c r="T378" s="1196"/>
      <c r="U378" s="1196"/>
      <c r="V378" s="1196"/>
      <c r="W378" s="1171"/>
      <c r="X378" s="1172"/>
      <c r="Y378" s="1172"/>
      <c r="Z378" s="1172"/>
      <c r="AA378" s="1172"/>
      <c r="AB378" s="1172"/>
      <c r="AC378" s="1173"/>
      <c r="AD378" s="1171"/>
      <c r="AE378" s="1172"/>
      <c r="AF378" s="1172"/>
      <c r="AG378" s="1172"/>
      <c r="AH378" s="1172"/>
      <c r="AI378" s="1172"/>
      <c r="AJ378" s="1173"/>
      <c r="AK378" s="1197"/>
      <c r="AL378" s="1197"/>
      <c r="AM378" s="1197"/>
      <c r="AN378" s="1197"/>
      <c r="AO378" s="1197"/>
      <c r="AP378" s="1197"/>
      <c r="AQ378" s="1197"/>
      <c r="AR378" s="1197"/>
      <c r="AS378" s="1197"/>
      <c r="AT378" s="1197"/>
      <c r="AU378" s="1197"/>
      <c r="AV378" s="1197"/>
      <c r="AW378" s="1197"/>
      <c r="AX378" s="1197"/>
      <c r="AY378" s="1197"/>
      <c r="AZ378" s="1197"/>
      <c r="BA378" s="1197"/>
      <c r="BB378" s="1197"/>
      <c r="BC378" s="1197"/>
      <c r="BD378" s="1197"/>
      <c r="BE378" s="1197"/>
      <c r="BF378" s="237"/>
      <c r="BG378" s="224"/>
      <c r="BH378" s="224"/>
      <c r="BI378" s="224"/>
    </row>
    <row r="379" spans="1:70" ht="12.75" customHeight="1">
      <c r="A379" s="816" t="s">
        <v>379</v>
      </c>
      <c r="B379" s="817"/>
      <c r="C379" s="818"/>
      <c r="D379" s="825" t="s">
        <v>349</v>
      </c>
      <c r="E379" s="826"/>
      <c r="F379" s="826"/>
      <c r="G379" s="826"/>
      <c r="H379" s="826"/>
      <c r="I379" s="826"/>
      <c r="J379" s="826"/>
      <c r="K379" s="826"/>
      <c r="L379" s="826"/>
      <c r="M379" s="826"/>
      <c r="N379" s="826"/>
      <c r="O379" s="826"/>
      <c r="P379" s="826"/>
      <c r="Q379" s="826"/>
      <c r="R379" s="826"/>
      <c r="S379" s="826"/>
      <c r="T379" s="826"/>
      <c r="U379" s="826"/>
      <c r="V379" s="826"/>
      <c r="W379" s="826"/>
      <c r="X379" s="890"/>
      <c r="Y379" s="833" t="s">
        <v>527</v>
      </c>
      <c r="Z379" s="834"/>
      <c r="AA379" s="834"/>
      <c r="AB379" s="834"/>
      <c r="AC379" s="834"/>
      <c r="AD379" s="834"/>
      <c r="AE379" s="834"/>
      <c r="AF379" s="834"/>
      <c r="AG379" s="834"/>
      <c r="AH379" s="834"/>
      <c r="AI379" s="834"/>
      <c r="AJ379" s="834"/>
      <c r="AK379" s="834"/>
      <c r="AL379" s="834"/>
      <c r="AM379" s="834"/>
      <c r="AN379" s="834"/>
      <c r="AO379" s="834"/>
      <c r="AP379" s="834"/>
      <c r="AQ379" s="834"/>
      <c r="AR379" s="834"/>
      <c r="AS379" s="834"/>
      <c r="AT379" s="834"/>
      <c r="AU379" s="834"/>
      <c r="AV379" s="834"/>
      <c r="AW379" s="834"/>
      <c r="AX379" s="834"/>
      <c r="AY379" s="834"/>
      <c r="AZ379" s="834"/>
      <c r="BA379" s="834"/>
      <c r="BB379" s="834"/>
      <c r="BC379" s="834"/>
      <c r="BD379" s="834"/>
      <c r="BE379" s="835"/>
      <c r="BF379" s="237"/>
      <c r="BG379" s="224"/>
      <c r="BH379" s="224"/>
      <c r="BI379" s="224"/>
      <c r="BJ379" s="820"/>
      <c r="BK379" s="820"/>
      <c r="BL379" s="820"/>
      <c r="BM379" s="1365"/>
      <c r="BN379" s="1365"/>
      <c r="BO379" s="1366"/>
      <c r="BP379" s="1367"/>
      <c r="BQ379" s="1367"/>
      <c r="BR379" s="1367"/>
    </row>
    <row r="380" spans="1:70" ht="12.75" customHeight="1">
      <c r="A380" s="819"/>
      <c r="B380" s="820"/>
      <c r="C380" s="821"/>
      <c r="D380" s="827"/>
      <c r="E380" s="828"/>
      <c r="F380" s="828"/>
      <c r="G380" s="828"/>
      <c r="H380" s="828"/>
      <c r="I380" s="828"/>
      <c r="J380" s="828"/>
      <c r="K380" s="828"/>
      <c r="L380" s="828"/>
      <c r="M380" s="828"/>
      <c r="N380" s="828"/>
      <c r="O380" s="828"/>
      <c r="P380" s="828"/>
      <c r="Q380" s="828"/>
      <c r="R380" s="828"/>
      <c r="S380" s="828"/>
      <c r="T380" s="828"/>
      <c r="U380" s="828"/>
      <c r="V380" s="828"/>
      <c r="W380" s="828"/>
      <c r="X380" s="891"/>
      <c r="Y380" s="836" t="s">
        <v>350</v>
      </c>
      <c r="Z380" s="837"/>
      <c r="AA380" s="837"/>
      <c r="AB380" s="837"/>
      <c r="AC380" s="837"/>
      <c r="AD380" s="837"/>
      <c r="AE380" s="837"/>
      <c r="AF380" s="837"/>
      <c r="AG380" s="837"/>
      <c r="AH380" s="837"/>
      <c r="AI380" s="837"/>
      <c r="AJ380" s="837"/>
      <c r="AK380" s="837"/>
      <c r="AL380" s="837"/>
      <c r="AM380" s="837"/>
      <c r="AN380" s="837"/>
      <c r="AO380" s="837"/>
      <c r="AP380" s="837"/>
      <c r="AQ380" s="837"/>
      <c r="AR380" s="837"/>
      <c r="AS380" s="837"/>
      <c r="AT380" s="837"/>
      <c r="AU380" s="837"/>
      <c r="AV380" s="837"/>
      <c r="AW380" s="837"/>
      <c r="AX380" s="837"/>
      <c r="AY380" s="837"/>
      <c r="AZ380" s="837"/>
      <c r="BA380" s="837"/>
      <c r="BB380" s="837"/>
      <c r="BC380" s="837"/>
      <c r="BD380" s="837"/>
      <c r="BE380" s="838"/>
      <c r="BF380" s="237"/>
      <c r="BG380" s="224"/>
      <c r="BH380" s="224"/>
      <c r="BI380" s="224"/>
      <c r="BJ380" s="820"/>
      <c r="BK380" s="820"/>
      <c r="BL380" s="820"/>
      <c r="BM380" s="1365"/>
      <c r="BN380" s="1365"/>
      <c r="BO380" s="1371"/>
      <c r="BP380" s="1372"/>
      <c r="BQ380" s="1372"/>
      <c r="BR380" s="1372"/>
    </row>
    <row r="381" spans="1:70" ht="12.75" customHeight="1">
      <c r="A381" s="822"/>
      <c r="B381" s="823"/>
      <c r="C381" s="824"/>
      <c r="D381" s="829"/>
      <c r="E381" s="830"/>
      <c r="F381" s="830"/>
      <c r="G381" s="830"/>
      <c r="H381" s="830"/>
      <c r="I381" s="830"/>
      <c r="J381" s="830"/>
      <c r="K381" s="830"/>
      <c r="L381" s="830"/>
      <c r="M381" s="830"/>
      <c r="N381" s="830"/>
      <c r="O381" s="830"/>
      <c r="P381" s="830"/>
      <c r="Q381" s="830"/>
      <c r="R381" s="830"/>
      <c r="S381" s="830"/>
      <c r="T381" s="830"/>
      <c r="U381" s="830"/>
      <c r="V381" s="830"/>
      <c r="W381" s="830"/>
      <c r="X381" s="892"/>
      <c r="Y381" s="839">
        <v>0</v>
      </c>
      <c r="Z381" s="840"/>
      <c r="AA381" s="840"/>
      <c r="AB381" s="840"/>
      <c r="AC381" s="841"/>
      <c r="AD381" s="1131" t="s">
        <v>287</v>
      </c>
      <c r="AE381" s="1106"/>
      <c r="AF381" s="1106"/>
      <c r="AG381" s="1106"/>
      <c r="AH381" s="1106"/>
      <c r="AI381" s="1106"/>
      <c r="AJ381" s="1107"/>
      <c r="AK381" s="839" t="s">
        <v>268</v>
      </c>
      <c r="AL381" s="840"/>
      <c r="AM381" s="840"/>
      <c r="AN381" s="840"/>
      <c r="AO381" s="840"/>
      <c r="AP381" s="840"/>
      <c r="AQ381" s="841"/>
      <c r="AR381" s="839" t="s">
        <v>351</v>
      </c>
      <c r="AS381" s="840"/>
      <c r="AT381" s="840"/>
      <c r="AU381" s="840"/>
      <c r="AV381" s="840"/>
      <c r="AW381" s="840"/>
      <c r="AX381" s="841"/>
      <c r="AY381" s="839" t="s">
        <v>269</v>
      </c>
      <c r="AZ381" s="840"/>
      <c r="BA381" s="840"/>
      <c r="BB381" s="840"/>
      <c r="BC381" s="840"/>
      <c r="BD381" s="840"/>
      <c r="BE381" s="841"/>
      <c r="BF381" s="237"/>
      <c r="BG381" s="342" t="s">
        <v>585</v>
      </c>
      <c r="BH381" s="224"/>
      <c r="BI381" s="224"/>
      <c r="BJ381" s="820"/>
      <c r="BK381" s="820"/>
      <c r="BL381" s="820"/>
      <c r="BM381" s="1365"/>
      <c r="BN381" s="1365"/>
      <c r="BO381" s="422"/>
      <c r="BP381" s="422"/>
      <c r="BQ381" s="422"/>
      <c r="BR381" s="422"/>
    </row>
    <row r="382" spans="1:70" ht="12.75" customHeight="1">
      <c r="A382" s="1209" t="s">
        <v>558</v>
      </c>
      <c r="B382" s="1210"/>
      <c r="C382" s="1211"/>
      <c r="D382" s="752" t="str">
        <f>VLOOKUP(BI124,BI127:BY133,8)</f>
        <v xml:space="preserve"> </v>
      </c>
      <c r="E382" s="753"/>
      <c r="F382" s="753"/>
      <c r="G382" s="753"/>
      <c r="H382" s="753"/>
      <c r="I382" s="753"/>
      <c r="J382" s="753"/>
      <c r="K382" s="753"/>
      <c r="L382" s="753"/>
      <c r="M382" s="753"/>
      <c r="N382" s="753"/>
      <c r="O382" s="753"/>
      <c r="P382" s="753"/>
      <c r="Q382" s="753"/>
      <c r="R382" s="753"/>
      <c r="S382" s="753"/>
      <c r="T382" s="753"/>
      <c r="U382" s="753"/>
      <c r="V382" s="753"/>
      <c r="W382" s="753"/>
      <c r="X382" s="754"/>
      <c r="Y382" s="783" t="s">
        <v>366</v>
      </c>
      <c r="Z382" s="784"/>
      <c r="AA382" s="784"/>
      <c r="AB382" s="784"/>
      <c r="AC382" s="785"/>
      <c r="AD382" s="783" t="s">
        <v>95</v>
      </c>
      <c r="AE382" s="784"/>
      <c r="AF382" s="784"/>
      <c r="AG382" s="784"/>
      <c r="AH382" s="784"/>
      <c r="AI382" s="784"/>
      <c r="AJ382" s="785"/>
      <c r="AK382" s="783" t="s">
        <v>559</v>
      </c>
      <c r="AL382" s="784"/>
      <c r="AM382" s="784"/>
      <c r="AN382" s="784"/>
      <c r="AO382" s="784"/>
      <c r="AP382" s="784"/>
      <c r="AQ382" s="785"/>
      <c r="AR382" s="784" t="s">
        <v>353</v>
      </c>
      <c r="AS382" s="784"/>
      <c r="AT382" s="784"/>
      <c r="AU382" s="784"/>
      <c r="AV382" s="784"/>
      <c r="AW382" s="784"/>
      <c r="AX382" s="784"/>
      <c r="AY382" s="783" t="s">
        <v>180</v>
      </c>
      <c r="AZ382" s="784"/>
      <c r="BA382" s="784"/>
      <c r="BB382" s="784"/>
      <c r="BC382" s="784"/>
      <c r="BD382" s="784"/>
      <c r="BE382" s="785"/>
      <c r="BF382" s="237"/>
      <c r="BG382" s="342" t="s">
        <v>586</v>
      </c>
      <c r="BH382" s="224"/>
      <c r="BI382" s="224"/>
      <c r="BJ382" s="787"/>
      <c r="BK382" s="756"/>
      <c r="BL382" s="756"/>
      <c r="BM382" s="765"/>
      <c r="BN382" s="765"/>
      <c r="BO382" s="7"/>
      <c r="BP382" s="7"/>
      <c r="BQ382" s="7"/>
      <c r="BR382" s="7"/>
    </row>
    <row r="383" spans="1:70" ht="21" customHeight="1">
      <c r="A383" s="1212"/>
      <c r="B383" s="1213"/>
      <c r="C383" s="1214"/>
      <c r="D383" s="755"/>
      <c r="E383" s="756"/>
      <c r="F383" s="756"/>
      <c r="G383" s="756"/>
      <c r="H383" s="756"/>
      <c r="I383" s="756"/>
      <c r="J383" s="756"/>
      <c r="K383" s="756"/>
      <c r="L383" s="756"/>
      <c r="M383" s="756"/>
      <c r="N383" s="756"/>
      <c r="O383" s="756"/>
      <c r="P383" s="756"/>
      <c r="Q383" s="756"/>
      <c r="R383" s="756"/>
      <c r="S383" s="756"/>
      <c r="T383" s="756"/>
      <c r="U383" s="756"/>
      <c r="V383" s="756"/>
      <c r="W383" s="756"/>
      <c r="X383" s="757"/>
      <c r="Y383" s="786"/>
      <c r="Z383" s="787"/>
      <c r="AA383" s="787"/>
      <c r="AB383" s="787"/>
      <c r="AC383" s="788"/>
      <c r="AD383" s="786"/>
      <c r="AE383" s="787"/>
      <c r="AF383" s="787"/>
      <c r="AG383" s="787"/>
      <c r="AH383" s="787"/>
      <c r="AI383" s="787"/>
      <c r="AJ383" s="788"/>
      <c r="AK383" s="786"/>
      <c r="AL383" s="787"/>
      <c r="AM383" s="787"/>
      <c r="AN383" s="787"/>
      <c r="AO383" s="787"/>
      <c r="AP383" s="787"/>
      <c r="AQ383" s="788"/>
      <c r="AR383" s="787"/>
      <c r="AS383" s="787"/>
      <c r="AT383" s="787"/>
      <c r="AU383" s="787"/>
      <c r="AV383" s="787"/>
      <c r="AW383" s="787"/>
      <c r="AX383" s="787"/>
      <c r="AY383" s="786"/>
      <c r="AZ383" s="787"/>
      <c r="BA383" s="787"/>
      <c r="BB383" s="787"/>
      <c r="BC383" s="787"/>
      <c r="BD383" s="787"/>
      <c r="BE383" s="788"/>
      <c r="BF383" s="237"/>
      <c r="BH383" s="224"/>
      <c r="BI383" s="224"/>
      <c r="BJ383" s="787"/>
      <c r="BK383" s="756"/>
      <c r="BL383" s="756"/>
      <c r="BM383" s="765"/>
      <c r="BN383" s="765"/>
      <c r="BO383" s="1251"/>
      <c r="BP383" s="1363"/>
      <c r="BQ383" s="1363"/>
      <c r="BR383" s="1363"/>
    </row>
    <row r="384" spans="1:70" ht="12.75" customHeight="1">
      <c r="A384" s="1212"/>
      <c r="B384" s="1213"/>
      <c r="C384" s="1214"/>
      <c r="D384" s="755"/>
      <c r="E384" s="756"/>
      <c r="F384" s="756"/>
      <c r="G384" s="756"/>
      <c r="H384" s="756"/>
      <c r="I384" s="756"/>
      <c r="J384" s="756"/>
      <c r="K384" s="756"/>
      <c r="L384" s="756"/>
      <c r="M384" s="756"/>
      <c r="N384" s="756"/>
      <c r="O384" s="756"/>
      <c r="P384" s="756"/>
      <c r="Q384" s="756"/>
      <c r="R384" s="756"/>
      <c r="S384" s="756"/>
      <c r="T384" s="756"/>
      <c r="U384" s="756"/>
      <c r="V384" s="756"/>
      <c r="W384" s="756"/>
      <c r="X384" s="757"/>
      <c r="Y384" s="1"/>
      <c r="Z384" s="7"/>
      <c r="AA384" s="7"/>
      <c r="AB384" s="7"/>
      <c r="AC384" s="6"/>
      <c r="AD384" s="789" t="s">
        <v>406</v>
      </c>
      <c r="AE384" s="790"/>
      <c r="AF384" s="790"/>
      <c r="AG384" s="790"/>
      <c r="AH384" s="790"/>
      <c r="AI384" s="790"/>
      <c r="AJ384" s="790"/>
      <c r="AK384" s="789" t="s">
        <v>407</v>
      </c>
      <c r="AL384" s="790"/>
      <c r="AM384" s="790"/>
      <c r="AN384" s="790"/>
      <c r="AO384" s="790"/>
      <c r="AP384" s="790"/>
      <c r="AQ384" s="790"/>
      <c r="AR384" s="789" t="s">
        <v>192</v>
      </c>
      <c r="AS384" s="790"/>
      <c r="AT384" s="790"/>
      <c r="AU384" s="790"/>
      <c r="AV384" s="790"/>
      <c r="AW384" s="790"/>
      <c r="AX384" s="790"/>
      <c r="AY384" s="789" t="s">
        <v>194</v>
      </c>
      <c r="AZ384" s="790"/>
      <c r="BA384" s="790"/>
      <c r="BB384" s="790"/>
      <c r="BC384" s="790"/>
      <c r="BD384" s="790"/>
      <c r="BE384" s="791"/>
      <c r="BF384" s="237"/>
      <c r="BH384" s="224"/>
      <c r="BI384" s="224"/>
      <c r="BJ384" s="787"/>
      <c r="BK384" s="756"/>
      <c r="BL384" s="756"/>
      <c r="BM384" s="765"/>
      <c r="BN384" s="765"/>
      <c r="BO384" s="1251"/>
      <c r="BP384" s="1364"/>
      <c r="BQ384" s="1364"/>
      <c r="BR384" s="1364"/>
    </row>
    <row r="385" spans="1:68" ht="12.75" customHeight="1">
      <c r="A385" s="1212"/>
      <c r="B385" s="1213"/>
      <c r="C385" s="1214"/>
      <c r="D385" s="877" t="s">
        <v>607</v>
      </c>
      <c r="E385" s="878"/>
      <c r="F385" s="878"/>
      <c r="G385" s="878"/>
      <c r="H385" s="878"/>
      <c r="I385" s="878"/>
      <c r="J385" s="878"/>
      <c r="K385" s="878"/>
      <c r="L385" s="878"/>
      <c r="M385" s="878"/>
      <c r="N385" s="878"/>
      <c r="O385" s="878"/>
      <c r="P385" s="878"/>
      <c r="Q385" s="878"/>
      <c r="R385" s="878"/>
      <c r="S385" s="878"/>
      <c r="T385" s="878"/>
      <c r="U385" s="878"/>
      <c r="V385" s="878"/>
      <c r="W385" s="878"/>
      <c r="X385" s="879"/>
      <c r="Y385" s="1"/>
      <c r="Z385" s="7"/>
      <c r="AA385" s="7"/>
      <c r="AB385" s="7"/>
      <c r="AC385" s="6"/>
      <c r="AD385" s="789" t="s">
        <v>405</v>
      </c>
      <c r="AE385" s="790"/>
      <c r="AF385" s="790"/>
      <c r="AG385" s="790"/>
      <c r="AH385" s="790"/>
      <c r="AI385" s="790"/>
      <c r="AJ385" s="790"/>
      <c r="AK385" s="789" t="s">
        <v>181</v>
      </c>
      <c r="AL385" s="790"/>
      <c r="AM385" s="790"/>
      <c r="AN385" s="790"/>
      <c r="AO385" s="790"/>
      <c r="AP385" s="790"/>
      <c r="AQ385" s="790"/>
      <c r="AR385" s="789" t="s">
        <v>193</v>
      </c>
      <c r="AS385" s="790"/>
      <c r="AT385" s="790"/>
      <c r="AU385" s="790"/>
      <c r="AV385" s="790"/>
      <c r="AW385" s="790"/>
      <c r="AX385" s="790"/>
      <c r="AY385" s="789" t="s">
        <v>195</v>
      </c>
      <c r="AZ385" s="790"/>
      <c r="BA385" s="790"/>
      <c r="BB385" s="790"/>
      <c r="BC385" s="790"/>
      <c r="BD385" s="790"/>
      <c r="BE385" s="791"/>
      <c r="BF385" s="237"/>
      <c r="BH385" s="224"/>
      <c r="BI385" s="224"/>
    </row>
    <row r="386" spans="1:68" ht="12.75" customHeight="1">
      <c r="A386" s="1212"/>
      <c r="B386" s="1213"/>
      <c r="C386" s="1214"/>
      <c r="D386" s="889" t="s">
        <v>605</v>
      </c>
      <c r="E386" s="1115"/>
      <c r="F386" s="1115"/>
      <c r="G386" s="1115"/>
      <c r="H386" s="1115"/>
      <c r="I386" s="1115"/>
      <c r="J386" s="1115"/>
      <c r="K386" s="1115"/>
      <c r="L386" s="1115"/>
      <c r="M386" s="1115"/>
      <c r="N386" s="1115"/>
      <c r="O386" s="1115"/>
      <c r="P386" s="1115"/>
      <c r="Q386" s="1115"/>
      <c r="R386" s="1115"/>
      <c r="S386" s="1115"/>
      <c r="T386" s="1115"/>
      <c r="U386" s="1115"/>
      <c r="V386" s="1115"/>
      <c r="W386" s="1115"/>
      <c r="X386" s="1116"/>
      <c r="Y386" s="1"/>
      <c r="Z386" s="7"/>
      <c r="AA386" s="7"/>
      <c r="AB386" s="7"/>
      <c r="AC386" s="6"/>
      <c r="AD386" s="1061" t="s">
        <v>271</v>
      </c>
      <c r="AE386" s="1114"/>
      <c r="AF386" s="1114"/>
      <c r="AG386" s="1114"/>
      <c r="AH386" s="1114"/>
      <c r="AI386" s="1114"/>
      <c r="AJ386" s="1114"/>
      <c r="AK386" s="1061" t="s">
        <v>270</v>
      </c>
      <c r="AL386" s="1114"/>
      <c r="AM386" s="1114"/>
      <c r="AN386" s="1114"/>
      <c r="AO386" s="1114"/>
      <c r="AP386" s="1114"/>
      <c r="AQ386" s="1114"/>
      <c r="AR386" s="1061" t="s">
        <v>391</v>
      </c>
      <c r="AS386" s="1114"/>
      <c r="AT386" s="1114"/>
      <c r="AU386" s="1114"/>
      <c r="AV386" s="1114"/>
      <c r="AW386" s="1114"/>
      <c r="AX386" s="1114"/>
      <c r="AY386" s="789" t="s">
        <v>392</v>
      </c>
      <c r="AZ386" s="790"/>
      <c r="BA386" s="790"/>
      <c r="BB386" s="790"/>
      <c r="BC386" s="790"/>
      <c r="BD386" s="790"/>
      <c r="BE386" s="791"/>
      <c r="BF386" s="237"/>
      <c r="BH386" s="224"/>
      <c r="BI386" s="224"/>
    </row>
    <row r="387" spans="1:68" ht="11.25" customHeight="1">
      <c r="A387" s="1212"/>
      <c r="B387" s="1213"/>
      <c r="C387" s="1214"/>
      <c r="D387" s="877" t="str">
        <f>VLOOKUP(BI124,BI127:BY133,9)</f>
        <v xml:space="preserve"> </v>
      </c>
      <c r="E387" s="878"/>
      <c r="F387" s="878"/>
      <c r="G387" s="878"/>
      <c r="H387" s="878"/>
      <c r="I387" s="878"/>
      <c r="J387" s="878"/>
      <c r="K387" s="878"/>
      <c r="L387" s="878"/>
      <c r="M387" s="878"/>
      <c r="N387" s="878"/>
      <c r="O387" s="878"/>
      <c r="P387" s="878"/>
      <c r="Q387" s="878"/>
      <c r="R387" s="878"/>
      <c r="S387" s="878"/>
      <c r="T387" s="878"/>
      <c r="U387" s="878"/>
      <c r="V387" s="878"/>
      <c r="W387" s="878"/>
      <c r="X387" s="879"/>
      <c r="Y387" s="1"/>
      <c r="Z387" s="7"/>
      <c r="AA387" s="7"/>
      <c r="AB387" s="7"/>
      <c r="AC387" s="6"/>
      <c r="AD387" s="49"/>
      <c r="AE387" s="310"/>
      <c r="AF387" s="310"/>
      <c r="AG387" s="310"/>
      <c r="AH387" s="310"/>
      <c r="AI387" s="310"/>
      <c r="AJ387" s="310"/>
      <c r="AK387" s="49"/>
      <c r="AL387" s="310"/>
      <c r="AM387" s="310"/>
      <c r="AN387" s="310"/>
      <c r="AO387" s="310"/>
      <c r="AP387" s="310"/>
      <c r="AQ387" s="310"/>
      <c r="AR387" s="49"/>
      <c r="AS387" s="310"/>
      <c r="AT387" s="310"/>
      <c r="AU387" s="310"/>
      <c r="AV387" s="310"/>
      <c r="AW387" s="310"/>
      <c r="AX387" s="310"/>
      <c r="AY387" s="1061" t="s">
        <v>196</v>
      </c>
      <c r="AZ387" s="1114"/>
      <c r="BA387" s="1114"/>
      <c r="BB387" s="1114"/>
      <c r="BC387" s="1114"/>
      <c r="BD387" s="1114"/>
      <c r="BE387" s="1218"/>
      <c r="BF387" s="237"/>
      <c r="BH387" s="224"/>
      <c r="BI387" s="29" t="s">
        <v>99</v>
      </c>
    </row>
    <row r="388" spans="1:68" ht="2.25" customHeight="1">
      <c r="A388" s="1212"/>
      <c r="B388" s="1213"/>
      <c r="C388" s="1214"/>
      <c r="D388" s="877"/>
      <c r="E388" s="878"/>
      <c r="F388" s="878"/>
      <c r="G388" s="878"/>
      <c r="H388" s="878"/>
      <c r="I388" s="878"/>
      <c r="J388" s="878"/>
      <c r="K388" s="878"/>
      <c r="L388" s="878"/>
      <c r="M388" s="878"/>
      <c r="N388" s="878"/>
      <c r="O388" s="878"/>
      <c r="P388" s="878"/>
      <c r="Q388" s="878"/>
      <c r="R388" s="878"/>
      <c r="S388" s="878"/>
      <c r="T388" s="878"/>
      <c r="U388" s="878"/>
      <c r="V388" s="878"/>
      <c r="W388" s="878"/>
      <c r="X388" s="879"/>
      <c r="Y388" s="795"/>
      <c r="Z388" s="796"/>
      <c r="AA388" s="796"/>
      <c r="AB388" s="796"/>
      <c r="AC388" s="797"/>
      <c r="AD388" s="1061"/>
      <c r="AE388" s="1114"/>
      <c r="AF388" s="1114"/>
      <c r="AG388" s="1114"/>
      <c r="AH388" s="1114"/>
      <c r="AI388" s="1114"/>
      <c r="AJ388" s="1114"/>
      <c r="AK388" s="1061"/>
      <c r="AL388" s="1114"/>
      <c r="AM388" s="1114"/>
      <c r="AN388" s="1114"/>
      <c r="AO388" s="1114"/>
      <c r="AP388" s="1114"/>
      <c r="AQ388" s="1114"/>
      <c r="AR388" s="1061"/>
      <c r="AS388" s="1114"/>
      <c r="AT388" s="1114"/>
      <c r="AU388" s="1114"/>
      <c r="AV388" s="1114"/>
      <c r="AW388" s="1114"/>
      <c r="AX388" s="1114"/>
      <c r="AY388" s="1108"/>
      <c r="AZ388" s="1109"/>
      <c r="BA388" s="1109"/>
      <c r="BB388" s="1109"/>
      <c r="BC388" s="1109"/>
      <c r="BD388" s="1109"/>
      <c r="BE388" s="1110"/>
      <c r="BF388" s="237"/>
      <c r="BH388" s="224"/>
      <c r="BI388" s="224"/>
    </row>
    <row r="389" spans="1:68" ht="12.75" customHeight="1">
      <c r="A389" s="1212"/>
      <c r="B389" s="1213"/>
      <c r="C389" s="1214"/>
      <c r="D389" s="877"/>
      <c r="E389" s="878"/>
      <c r="F389" s="878"/>
      <c r="G389" s="878"/>
      <c r="H389" s="878"/>
      <c r="I389" s="878"/>
      <c r="J389" s="878"/>
      <c r="K389" s="878"/>
      <c r="L389" s="878"/>
      <c r="M389" s="878"/>
      <c r="N389" s="878"/>
      <c r="O389" s="878"/>
      <c r="P389" s="878"/>
      <c r="Q389" s="878"/>
      <c r="R389" s="878"/>
      <c r="S389" s="878"/>
      <c r="T389" s="878"/>
      <c r="U389" s="878"/>
      <c r="V389" s="878"/>
      <c r="W389" s="878"/>
      <c r="X389" s="879"/>
      <c r="Y389" s="1196" t="str">
        <f>IF(AND(AD389="",AK389="",AR389="",AY389=""),IF(FIO="","",0),"")</f>
        <v/>
      </c>
      <c r="Z389" s="1196"/>
      <c r="AA389" s="1196"/>
      <c r="AB389" s="1196"/>
      <c r="AC389" s="1196"/>
      <c r="AD389" s="1168"/>
      <c r="AE389" s="1169"/>
      <c r="AF389" s="1169"/>
      <c r="AG389" s="1169"/>
      <c r="AH389" s="1169"/>
      <c r="AI389" s="1169"/>
      <c r="AJ389" s="1170"/>
      <c r="AK389" s="1197"/>
      <c r="AL389" s="1197"/>
      <c r="AM389" s="1197"/>
      <c r="AN389" s="1197"/>
      <c r="AO389" s="1197"/>
      <c r="AP389" s="1197"/>
      <c r="AQ389" s="1197"/>
      <c r="AR389" s="1197"/>
      <c r="AS389" s="1197"/>
      <c r="AT389" s="1197"/>
      <c r="AU389" s="1197"/>
      <c r="AV389" s="1197"/>
      <c r="AW389" s="1197"/>
      <c r="AX389" s="1197"/>
      <c r="AY389" s="1197"/>
      <c r="AZ389" s="1197"/>
      <c r="BA389" s="1197"/>
      <c r="BB389" s="1197"/>
      <c r="BC389" s="1197"/>
      <c r="BD389" s="1197"/>
      <c r="BE389" s="1197"/>
      <c r="BF389" s="237"/>
      <c r="BG389" s="29">
        <f>IF(D382=" ",0,SUM(Y389:BE390))</f>
        <v>0</v>
      </c>
      <c r="BH389" s="311"/>
      <c r="BI389" s="311">
        <v>250</v>
      </c>
    </row>
    <row r="390" spans="1:68" ht="10.5" customHeight="1">
      <c r="A390" s="1215"/>
      <c r="B390" s="1216"/>
      <c r="C390" s="1217"/>
      <c r="D390" s="880"/>
      <c r="E390" s="881"/>
      <c r="F390" s="881"/>
      <c r="G390" s="881"/>
      <c r="H390" s="881"/>
      <c r="I390" s="881"/>
      <c r="J390" s="881"/>
      <c r="K390" s="881"/>
      <c r="L390" s="881"/>
      <c r="M390" s="881"/>
      <c r="N390" s="881"/>
      <c r="O390" s="881"/>
      <c r="P390" s="881"/>
      <c r="Q390" s="881"/>
      <c r="R390" s="881"/>
      <c r="S390" s="881"/>
      <c r="T390" s="881"/>
      <c r="U390" s="881"/>
      <c r="V390" s="881"/>
      <c r="W390" s="881"/>
      <c r="X390" s="882"/>
      <c r="Y390" s="1196"/>
      <c r="Z390" s="1196"/>
      <c r="AA390" s="1196"/>
      <c r="AB390" s="1196"/>
      <c r="AC390" s="1196"/>
      <c r="AD390" s="1171"/>
      <c r="AE390" s="1172"/>
      <c r="AF390" s="1172"/>
      <c r="AG390" s="1172"/>
      <c r="AH390" s="1172"/>
      <c r="AI390" s="1172"/>
      <c r="AJ390" s="1173"/>
      <c r="AK390" s="1197"/>
      <c r="AL390" s="1197"/>
      <c r="AM390" s="1197"/>
      <c r="AN390" s="1197"/>
      <c r="AO390" s="1197"/>
      <c r="AP390" s="1197"/>
      <c r="AQ390" s="1197"/>
      <c r="AR390" s="1197"/>
      <c r="AS390" s="1197"/>
      <c r="AT390" s="1197"/>
      <c r="AU390" s="1197"/>
      <c r="AV390" s="1197"/>
      <c r="AW390" s="1197"/>
      <c r="AX390" s="1197"/>
      <c r="AY390" s="1197"/>
      <c r="AZ390" s="1197"/>
      <c r="BA390" s="1197"/>
      <c r="BB390" s="1197"/>
      <c r="BC390" s="1197"/>
      <c r="BD390" s="1197"/>
      <c r="BE390" s="1197"/>
      <c r="BF390" s="237"/>
      <c r="BG390" s="224"/>
      <c r="BH390" s="224"/>
      <c r="BI390" s="224"/>
    </row>
    <row r="391" spans="1:68" ht="2.25" customHeight="1">
      <c r="D391" s="753"/>
      <c r="E391" s="753"/>
      <c r="F391" s="753"/>
      <c r="G391" s="753"/>
      <c r="H391" s="753"/>
      <c r="I391" s="753"/>
      <c r="J391" s="753"/>
      <c r="K391" s="753"/>
      <c r="L391" s="753"/>
      <c r="M391" s="753"/>
      <c r="N391" s="753"/>
      <c r="O391" s="753"/>
      <c r="P391" s="753"/>
      <c r="Q391" s="753"/>
      <c r="R391" s="753"/>
      <c r="S391" s="753"/>
      <c r="T391" s="753"/>
      <c r="U391" s="753"/>
      <c r="V391" s="753"/>
      <c r="W391" s="753"/>
      <c r="X391" s="753"/>
      <c r="BF391" s="237"/>
      <c r="BH391" s="2"/>
      <c r="BI391" s="2"/>
    </row>
    <row r="392" spans="1:68" s="127" customFormat="1" ht="12.75" customHeight="1">
      <c r="A392" s="229" t="s">
        <v>359</v>
      </c>
      <c r="B392" s="254"/>
      <c r="C392" s="254"/>
      <c r="D392" s="254"/>
      <c r="E392" s="254"/>
      <c r="F392" s="254"/>
      <c r="G392" s="254"/>
      <c r="H392" s="254"/>
      <c r="I392" s="254"/>
      <c r="J392" s="254"/>
      <c r="K392" s="254"/>
      <c r="L392" s="254"/>
      <c r="M392" s="254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237"/>
      <c r="BG392" s="296"/>
      <c r="BH392" s="290"/>
      <c r="BI392" s="290"/>
      <c r="BJ392" s="297"/>
      <c r="BK392" s="290"/>
      <c r="BL392" s="290"/>
      <c r="BM392" s="290"/>
      <c r="BN392" s="290"/>
      <c r="BO392" s="290"/>
      <c r="BP392" s="290"/>
    </row>
    <row r="393" spans="1:68" ht="12.75" hidden="1" customHeight="1">
      <c r="A393" s="816" t="s">
        <v>379</v>
      </c>
      <c r="B393" s="817"/>
      <c r="C393" s="818"/>
      <c r="D393" s="825" t="s">
        <v>349</v>
      </c>
      <c r="E393" s="826"/>
      <c r="F393" s="826"/>
      <c r="G393" s="826"/>
      <c r="H393" s="826"/>
      <c r="I393" s="826"/>
      <c r="J393" s="826"/>
      <c r="K393" s="826"/>
      <c r="L393" s="826"/>
      <c r="M393" s="826"/>
      <c r="N393" s="826"/>
      <c r="O393" s="826"/>
      <c r="P393" s="826"/>
      <c r="Q393" s="826"/>
      <c r="R393" s="826"/>
      <c r="S393" s="826"/>
      <c r="T393" s="826"/>
      <c r="U393" s="826"/>
      <c r="V393" s="826"/>
      <c r="W393" s="890"/>
      <c r="X393" s="833" t="s">
        <v>527</v>
      </c>
      <c r="Y393" s="834"/>
      <c r="Z393" s="834"/>
      <c r="AA393" s="834"/>
      <c r="AB393" s="834"/>
      <c r="AC393" s="834"/>
      <c r="AD393" s="834"/>
      <c r="AE393" s="834"/>
      <c r="AF393" s="834"/>
      <c r="AG393" s="834"/>
      <c r="AH393" s="834"/>
      <c r="AI393" s="834"/>
      <c r="AJ393" s="834"/>
      <c r="AK393" s="834"/>
      <c r="AL393" s="834"/>
      <c r="AM393" s="834"/>
      <c r="AN393" s="834"/>
      <c r="AO393" s="834"/>
      <c r="AP393" s="834"/>
      <c r="AQ393" s="834"/>
      <c r="AR393" s="834"/>
      <c r="AS393" s="834"/>
      <c r="AT393" s="834"/>
      <c r="AU393" s="834"/>
      <c r="AV393" s="834"/>
      <c r="AW393" s="834"/>
      <c r="AX393" s="834"/>
      <c r="AY393" s="834"/>
      <c r="AZ393" s="834"/>
      <c r="BA393" s="834"/>
      <c r="BB393" s="834"/>
      <c r="BC393" s="834"/>
      <c r="BD393" s="834"/>
      <c r="BE393" s="835"/>
      <c r="BF393" s="237"/>
      <c r="BH393" s="2"/>
      <c r="BI393" s="2"/>
    </row>
    <row r="394" spans="1:68" ht="12.75" hidden="1" customHeight="1">
      <c r="A394" s="819"/>
      <c r="B394" s="820"/>
      <c r="C394" s="821"/>
      <c r="D394" s="827"/>
      <c r="E394" s="828"/>
      <c r="F394" s="828"/>
      <c r="G394" s="828"/>
      <c r="H394" s="828"/>
      <c r="I394" s="828"/>
      <c r="J394" s="828"/>
      <c r="K394" s="828"/>
      <c r="L394" s="828"/>
      <c r="M394" s="828"/>
      <c r="N394" s="828"/>
      <c r="O394" s="828"/>
      <c r="P394" s="828"/>
      <c r="Q394" s="828"/>
      <c r="R394" s="828"/>
      <c r="S394" s="828"/>
      <c r="T394" s="828"/>
      <c r="U394" s="828"/>
      <c r="V394" s="828"/>
      <c r="W394" s="891"/>
      <c r="X394" s="836" t="s">
        <v>234</v>
      </c>
      <c r="Y394" s="837"/>
      <c r="Z394" s="837"/>
      <c r="AA394" s="837"/>
      <c r="AB394" s="837"/>
      <c r="AC394" s="837"/>
      <c r="AD394" s="837"/>
      <c r="AE394" s="837"/>
      <c r="AF394" s="837"/>
      <c r="AG394" s="837"/>
      <c r="AH394" s="837"/>
      <c r="AI394" s="837"/>
      <c r="AJ394" s="837"/>
      <c r="AK394" s="837"/>
      <c r="AL394" s="837"/>
      <c r="AM394" s="837"/>
      <c r="AN394" s="837"/>
      <c r="AO394" s="837"/>
      <c r="AP394" s="837"/>
      <c r="AQ394" s="837"/>
      <c r="AR394" s="837"/>
      <c r="AS394" s="837"/>
      <c r="AT394" s="837"/>
      <c r="AU394" s="837"/>
      <c r="AV394" s="837"/>
      <c r="AW394" s="837"/>
      <c r="AX394" s="837"/>
      <c r="AY394" s="837"/>
      <c r="AZ394" s="837"/>
      <c r="BA394" s="837"/>
      <c r="BB394" s="837"/>
      <c r="BC394" s="837"/>
      <c r="BD394" s="837"/>
      <c r="BE394" s="838"/>
      <c r="BF394" s="237"/>
      <c r="BH394" s="2"/>
      <c r="BI394" s="2"/>
    </row>
    <row r="395" spans="1:68" ht="12.75" hidden="1" customHeight="1">
      <c r="A395" s="822"/>
      <c r="B395" s="823"/>
      <c r="C395" s="824"/>
      <c r="D395" s="829"/>
      <c r="E395" s="830"/>
      <c r="F395" s="830"/>
      <c r="G395" s="830"/>
      <c r="H395" s="830"/>
      <c r="I395" s="830"/>
      <c r="J395" s="830"/>
      <c r="K395" s="830"/>
      <c r="L395" s="830"/>
      <c r="M395" s="830"/>
      <c r="N395" s="830"/>
      <c r="O395" s="830"/>
      <c r="P395" s="830"/>
      <c r="Q395" s="830"/>
      <c r="R395" s="830"/>
      <c r="S395" s="830"/>
      <c r="T395" s="830"/>
      <c r="U395" s="830"/>
      <c r="V395" s="830"/>
      <c r="W395" s="892"/>
      <c r="X395" s="839">
        <v>0</v>
      </c>
      <c r="Y395" s="840"/>
      <c r="Z395" s="840"/>
      <c r="AA395" s="840"/>
      <c r="AB395" s="840"/>
      <c r="AC395" s="840"/>
      <c r="AD395" s="840"/>
      <c r="AE395" s="841"/>
      <c r="AF395" s="839">
        <v>20</v>
      </c>
      <c r="AG395" s="840"/>
      <c r="AH395" s="840"/>
      <c r="AI395" s="840"/>
      <c r="AJ395" s="840"/>
      <c r="AK395" s="840"/>
      <c r="AL395" s="840"/>
      <c r="AM395" s="841"/>
      <c r="AN395" s="839">
        <v>80</v>
      </c>
      <c r="AO395" s="840"/>
      <c r="AP395" s="840"/>
      <c r="AQ395" s="840"/>
      <c r="AR395" s="840"/>
      <c r="AS395" s="840"/>
      <c r="AT395" s="840"/>
      <c r="AU395" s="841"/>
      <c r="AV395" s="839">
        <v>120</v>
      </c>
      <c r="AW395" s="840"/>
      <c r="AX395" s="840"/>
      <c r="AY395" s="840"/>
      <c r="AZ395" s="840"/>
      <c r="BA395" s="840"/>
      <c r="BB395" s="840"/>
      <c r="BC395" s="840"/>
      <c r="BD395" s="840"/>
      <c r="BE395" s="841"/>
      <c r="BF395" s="237"/>
      <c r="BH395" s="2"/>
      <c r="BI395" s="2"/>
    </row>
    <row r="396" spans="1:68" ht="91.5" hidden="1" customHeight="1">
      <c r="A396" s="1198" t="s">
        <v>24</v>
      </c>
      <c r="B396" s="1199"/>
      <c r="C396" s="1199"/>
      <c r="D396" s="752" t="s">
        <v>28</v>
      </c>
      <c r="E396" s="753"/>
      <c r="F396" s="753"/>
      <c r="G396" s="753"/>
      <c r="H396" s="753"/>
      <c r="I396" s="753"/>
      <c r="J396" s="753"/>
      <c r="K396" s="753"/>
      <c r="L396" s="753"/>
      <c r="M396" s="753"/>
      <c r="N396" s="753"/>
      <c r="O396" s="753"/>
      <c r="P396" s="753"/>
      <c r="Q396" s="753"/>
      <c r="R396" s="753"/>
      <c r="S396" s="753"/>
      <c r="T396" s="753"/>
      <c r="U396" s="753"/>
      <c r="V396" s="753"/>
      <c r="W396" s="754"/>
      <c r="X396" s="986" t="s">
        <v>27</v>
      </c>
      <c r="Y396" s="868"/>
      <c r="Z396" s="868"/>
      <c r="AA396" s="868"/>
      <c r="AB396" s="868"/>
      <c r="AC396" s="868"/>
      <c r="AD396" s="868"/>
      <c r="AE396" s="869"/>
      <c r="AF396" s="986" t="s">
        <v>26</v>
      </c>
      <c r="AG396" s="868"/>
      <c r="AH396" s="868"/>
      <c r="AI396" s="868"/>
      <c r="AJ396" s="868"/>
      <c r="AK396" s="868"/>
      <c r="AL396" s="868"/>
      <c r="AM396" s="869"/>
      <c r="AN396" s="986" t="s">
        <v>38</v>
      </c>
      <c r="AO396" s="868"/>
      <c r="AP396" s="868"/>
      <c r="AQ396" s="868"/>
      <c r="AR396" s="868"/>
      <c r="AS396" s="868"/>
      <c r="AT396" s="868"/>
      <c r="AU396" s="869"/>
      <c r="AV396" s="986" t="s">
        <v>29</v>
      </c>
      <c r="AW396" s="868"/>
      <c r="AX396" s="868"/>
      <c r="AY396" s="868"/>
      <c r="AZ396" s="868"/>
      <c r="BA396" s="868"/>
      <c r="BB396" s="868"/>
      <c r="BC396" s="868"/>
      <c r="BD396" s="868"/>
      <c r="BE396" s="869"/>
      <c r="BF396" s="237"/>
      <c r="BH396" s="224"/>
      <c r="BI396" s="224"/>
    </row>
    <row r="397" spans="1:68" ht="36.75" hidden="1" customHeight="1">
      <c r="A397" s="1200"/>
      <c r="B397" s="1201"/>
      <c r="C397" s="1201"/>
      <c r="D397" s="889" t="s">
        <v>25</v>
      </c>
      <c r="E397" s="878"/>
      <c r="F397" s="878"/>
      <c r="G397" s="878"/>
      <c r="H397" s="878"/>
      <c r="I397" s="878"/>
      <c r="J397" s="878"/>
      <c r="K397" s="878"/>
      <c r="L397" s="878"/>
      <c r="M397" s="878"/>
      <c r="N397" s="878"/>
      <c r="O397" s="878"/>
      <c r="P397" s="878"/>
      <c r="Q397" s="878"/>
      <c r="R397" s="878"/>
      <c r="S397" s="878"/>
      <c r="T397" s="878"/>
      <c r="U397" s="878"/>
      <c r="V397" s="878"/>
      <c r="W397" s="879"/>
      <c r="X397" s="994"/>
      <c r="Y397" s="872"/>
      <c r="Z397" s="872"/>
      <c r="AA397" s="872"/>
      <c r="AB397" s="872"/>
      <c r="AC397" s="872"/>
      <c r="AD397" s="872"/>
      <c r="AE397" s="873"/>
      <c r="AF397" s="994"/>
      <c r="AG397" s="872"/>
      <c r="AH397" s="872"/>
      <c r="AI397" s="872"/>
      <c r="AJ397" s="872"/>
      <c r="AK397" s="872"/>
      <c r="AL397" s="872"/>
      <c r="AM397" s="873"/>
      <c r="AN397" s="994"/>
      <c r="AO397" s="872"/>
      <c r="AP397" s="872"/>
      <c r="AQ397" s="872"/>
      <c r="AR397" s="872"/>
      <c r="AS397" s="872"/>
      <c r="AT397" s="872"/>
      <c r="AU397" s="873"/>
      <c r="AV397" s="994"/>
      <c r="AW397" s="872"/>
      <c r="AX397" s="872"/>
      <c r="AY397" s="872"/>
      <c r="AZ397" s="872"/>
      <c r="BA397" s="872"/>
      <c r="BB397" s="872"/>
      <c r="BC397" s="872"/>
      <c r="BD397" s="872"/>
      <c r="BE397" s="873"/>
      <c r="BF397" s="237"/>
      <c r="BH397" s="2"/>
      <c r="BI397" s="2"/>
    </row>
    <row r="398" spans="1:68" ht="15" hidden="1" customHeight="1">
      <c r="A398" s="1200"/>
      <c r="B398" s="1201"/>
      <c r="C398" s="1201"/>
      <c r="D398" s="877"/>
      <c r="E398" s="878"/>
      <c r="F398" s="878"/>
      <c r="G398" s="878"/>
      <c r="H398" s="878"/>
      <c r="I398" s="878"/>
      <c r="J398" s="878"/>
      <c r="K398" s="878"/>
      <c r="L398" s="878"/>
      <c r="M398" s="878"/>
      <c r="N398" s="878"/>
      <c r="O398" s="878"/>
      <c r="P398" s="878"/>
      <c r="Q398" s="878"/>
      <c r="R398" s="878"/>
      <c r="S398" s="878"/>
      <c r="T398" s="878"/>
      <c r="U398" s="878"/>
      <c r="V398" s="878"/>
      <c r="W398" s="879"/>
      <c r="X398" s="1153" t="str">
        <f>IF(AND(AF398="",AN398="",AV398=""),IF(FIO="","",0),"")</f>
        <v/>
      </c>
      <c r="Y398" s="1153"/>
      <c r="Z398" s="1153"/>
      <c r="AA398" s="1153"/>
      <c r="AB398" s="1153"/>
      <c r="AC398" s="1153"/>
      <c r="AD398" s="1153"/>
      <c r="AE398" s="1154"/>
      <c r="AF398" s="1168"/>
      <c r="AG398" s="1169"/>
      <c r="AH398" s="1169"/>
      <c r="AI398" s="1169"/>
      <c r="AJ398" s="1169"/>
      <c r="AK398" s="1169"/>
      <c r="AL398" s="1169"/>
      <c r="AM398" s="1170"/>
      <c r="AN398" s="1168"/>
      <c r="AO398" s="1169"/>
      <c r="AP398" s="1169"/>
      <c r="AQ398" s="1169"/>
      <c r="AR398" s="1169"/>
      <c r="AS398" s="1169"/>
      <c r="AT398" s="1169"/>
      <c r="AU398" s="1170"/>
      <c r="AV398" s="1168"/>
      <c r="AW398" s="1169"/>
      <c r="AX398" s="1169"/>
      <c r="AY398" s="1169"/>
      <c r="AZ398" s="1169"/>
      <c r="BA398" s="1169"/>
      <c r="BB398" s="1169"/>
      <c r="BC398" s="1169"/>
      <c r="BD398" s="1169"/>
      <c r="BE398" s="1170"/>
      <c r="BF398" s="237"/>
      <c r="BG398" s="29">
        <f>MAX(X398:BE399)</f>
        <v>0</v>
      </c>
      <c r="BH398" s="311"/>
      <c r="BI398" s="311">
        <v>300</v>
      </c>
      <c r="BJ398" s="2"/>
    </row>
    <row r="399" spans="1:68" ht="12.75" hidden="1" customHeight="1">
      <c r="A399" s="1202"/>
      <c r="B399" s="1203"/>
      <c r="C399" s="1203"/>
      <c r="D399" s="880"/>
      <c r="E399" s="881"/>
      <c r="F399" s="881"/>
      <c r="G399" s="881"/>
      <c r="H399" s="881"/>
      <c r="I399" s="881"/>
      <c r="J399" s="881"/>
      <c r="K399" s="881"/>
      <c r="L399" s="881"/>
      <c r="M399" s="881"/>
      <c r="N399" s="881"/>
      <c r="O399" s="881"/>
      <c r="P399" s="881"/>
      <c r="Q399" s="881"/>
      <c r="R399" s="881"/>
      <c r="S399" s="881"/>
      <c r="T399" s="881"/>
      <c r="U399" s="881"/>
      <c r="V399" s="881"/>
      <c r="W399" s="882"/>
      <c r="X399" s="1155"/>
      <c r="Y399" s="1155"/>
      <c r="Z399" s="1155"/>
      <c r="AA399" s="1155"/>
      <c r="AB399" s="1155"/>
      <c r="AC399" s="1155"/>
      <c r="AD399" s="1155"/>
      <c r="AE399" s="1156"/>
      <c r="AF399" s="1171"/>
      <c r="AG399" s="1172"/>
      <c r="AH399" s="1172"/>
      <c r="AI399" s="1172"/>
      <c r="AJ399" s="1172"/>
      <c r="AK399" s="1172"/>
      <c r="AL399" s="1172"/>
      <c r="AM399" s="1173"/>
      <c r="AN399" s="1171"/>
      <c r="AO399" s="1172"/>
      <c r="AP399" s="1172"/>
      <c r="AQ399" s="1172"/>
      <c r="AR399" s="1172"/>
      <c r="AS399" s="1172"/>
      <c r="AT399" s="1172"/>
      <c r="AU399" s="1173"/>
      <c r="AV399" s="1171"/>
      <c r="AW399" s="1172"/>
      <c r="AX399" s="1172"/>
      <c r="AY399" s="1172"/>
      <c r="AZ399" s="1172"/>
      <c r="BA399" s="1172"/>
      <c r="BB399" s="1172"/>
      <c r="BC399" s="1172"/>
      <c r="BD399" s="1172"/>
      <c r="BE399" s="1173"/>
      <c r="BF399" s="237"/>
      <c r="BG399" s="224"/>
      <c r="BH399" s="238"/>
      <c r="BI399" s="34"/>
      <c r="BJ399" s="2"/>
    </row>
    <row r="400" spans="1:68" s="312" customFormat="1" ht="21" customHeight="1">
      <c r="A400" s="1204" t="s">
        <v>135</v>
      </c>
      <c r="B400" s="1204"/>
      <c r="C400" s="1204"/>
      <c r="D400" s="1205" t="s">
        <v>355</v>
      </c>
      <c r="E400" s="1206"/>
      <c r="F400" s="1206"/>
      <c r="G400" s="1206"/>
      <c r="H400" s="1206"/>
      <c r="I400" s="1206"/>
      <c r="J400" s="1206"/>
      <c r="K400" s="1206"/>
      <c r="L400" s="1206"/>
      <c r="M400" s="1206"/>
      <c r="N400" s="1206"/>
      <c r="O400" s="1206"/>
      <c r="P400" s="1206"/>
      <c r="Q400" s="1206"/>
      <c r="R400" s="1206"/>
      <c r="S400" s="1206"/>
      <c r="T400" s="1206"/>
      <c r="U400" s="1206"/>
      <c r="V400" s="1206"/>
      <c r="W400" s="1206"/>
      <c r="X400" s="1206"/>
      <c r="Y400" s="1206"/>
      <c r="Z400" s="1206"/>
      <c r="AA400" s="1206"/>
      <c r="AB400" s="1206"/>
      <c r="AC400" s="1206"/>
      <c r="AD400" s="1206"/>
      <c r="AE400" s="1206"/>
      <c r="AF400" s="1206"/>
      <c r="AG400" s="1206"/>
      <c r="AH400" s="1206"/>
      <c r="AI400" s="1206"/>
      <c r="AJ400" s="1206"/>
      <c r="AK400" s="1206"/>
      <c r="AL400" s="1206"/>
      <c r="AM400" s="1206"/>
      <c r="AN400" s="1206"/>
      <c r="AO400" s="1206"/>
      <c r="AP400" s="1206"/>
      <c r="AQ400" s="1206"/>
      <c r="AR400" s="1206"/>
      <c r="AS400" s="1206"/>
      <c r="AT400" s="1206"/>
      <c r="AU400" s="1206"/>
      <c r="AV400" s="1206"/>
      <c r="AW400" s="1206"/>
      <c r="AX400" s="1206"/>
      <c r="AY400" s="1206"/>
      <c r="AZ400" s="1206"/>
      <c r="BA400" s="1206"/>
      <c r="BB400" s="1206"/>
      <c r="BC400" s="1206"/>
      <c r="BD400" s="1206"/>
      <c r="BE400" s="1206"/>
      <c r="BF400" s="237"/>
      <c r="BG400" s="298"/>
      <c r="BJ400" s="313"/>
    </row>
    <row r="401" spans="1:62" ht="12.75" customHeight="1">
      <c r="A401" s="816" t="s">
        <v>379</v>
      </c>
      <c r="B401" s="817"/>
      <c r="C401" s="818"/>
      <c r="D401" s="1207" t="s">
        <v>349</v>
      </c>
      <c r="E401" s="1207"/>
      <c r="F401" s="1207"/>
      <c r="G401" s="1207"/>
      <c r="H401" s="1207"/>
      <c r="I401" s="1207"/>
      <c r="J401" s="1207"/>
      <c r="K401" s="1207"/>
      <c r="L401" s="1207"/>
      <c r="M401" s="1207"/>
      <c r="N401" s="1207"/>
      <c r="O401" s="1207"/>
      <c r="P401" s="1207"/>
      <c r="Q401" s="1207"/>
      <c r="R401" s="1207"/>
      <c r="S401" s="1207"/>
      <c r="T401" s="1207"/>
      <c r="U401" s="1207"/>
      <c r="V401" s="1207"/>
      <c r="W401" s="833" t="s">
        <v>527</v>
      </c>
      <c r="X401" s="834"/>
      <c r="Y401" s="834"/>
      <c r="Z401" s="834"/>
      <c r="AA401" s="834"/>
      <c r="AB401" s="834"/>
      <c r="AC401" s="834"/>
      <c r="AD401" s="834"/>
      <c r="AE401" s="834"/>
      <c r="AF401" s="834"/>
      <c r="AG401" s="834"/>
      <c r="AH401" s="834"/>
      <c r="AI401" s="834"/>
      <c r="AJ401" s="834"/>
      <c r="AK401" s="834"/>
      <c r="AL401" s="834"/>
      <c r="AM401" s="834"/>
      <c r="AN401" s="834"/>
      <c r="AO401" s="834"/>
      <c r="AP401" s="834"/>
      <c r="AQ401" s="834"/>
      <c r="AR401" s="834"/>
      <c r="AS401" s="834"/>
      <c r="AT401" s="834"/>
      <c r="AU401" s="834"/>
      <c r="AV401" s="834"/>
      <c r="AW401" s="834"/>
      <c r="AX401" s="834"/>
      <c r="AY401" s="834"/>
      <c r="AZ401" s="834"/>
      <c r="BA401" s="834"/>
      <c r="BB401" s="834"/>
      <c r="BC401" s="834"/>
      <c r="BD401" s="834"/>
      <c r="BE401" s="835"/>
      <c r="BF401" s="237"/>
      <c r="BH401" s="2"/>
      <c r="BI401" s="2"/>
    </row>
    <row r="402" spans="1:62" ht="12.75" customHeight="1">
      <c r="A402" s="819"/>
      <c r="B402" s="820"/>
      <c r="C402" s="821"/>
      <c r="D402" s="1207"/>
      <c r="E402" s="1207"/>
      <c r="F402" s="1207"/>
      <c r="G402" s="1207"/>
      <c r="H402" s="1207"/>
      <c r="I402" s="1207"/>
      <c r="J402" s="1207"/>
      <c r="K402" s="1207"/>
      <c r="L402" s="1207"/>
      <c r="M402" s="1207"/>
      <c r="N402" s="1207"/>
      <c r="O402" s="1207"/>
      <c r="P402" s="1207"/>
      <c r="Q402" s="1207"/>
      <c r="R402" s="1207"/>
      <c r="S402" s="1207"/>
      <c r="T402" s="1207"/>
      <c r="U402" s="1207"/>
      <c r="V402" s="1207"/>
      <c r="W402" s="836" t="s">
        <v>350</v>
      </c>
      <c r="X402" s="837"/>
      <c r="Y402" s="837"/>
      <c r="Z402" s="837"/>
      <c r="AA402" s="837"/>
      <c r="AB402" s="837"/>
      <c r="AC402" s="837"/>
      <c r="AD402" s="837"/>
      <c r="AE402" s="837"/>
      <c r="AF402" s="837"/>
      <c r="AG402" s="837"/>
      <c r="AH402" s="837"/>
      <c r="AI402" s="837"/>
      <c r="AJ402" s="837"/>
      <c r="AK402" s="837"/>
      <c r="AL402" s="837"/>
      <c r="AM402" s="837"/>
      <c r="AN402" s="837"/>
      <c r="AO402" s="837"/>
      <c r="AP402" s="837"/>
      <c r="AQ402" s="837"/>
      <c r="AR402" s="837"/>
      <c r="AS402" s="837"/>
      <c r="AT402" s="837"/>
      <c r="AU402" s="837"/>
      <c r="AV402" s="837"/>
      <c r="AW402" s="837"/>
      <c r="AX402" s="837"/>
      <c r="AY402" s="837"/>
      <c r="AZ402" s="837"/>
      <c r="BA402" s="837"/>
      <c r="BB402" s="837"/>
      <c r="BC402" s="837"/>
      <c r="BD402" s="837"/>
      <c r="BE402" s="838"/>
      <c r="BF402" s="237"/>
      <c r="BH402" s="2"/>
      <c r="BI402" s="2"/>
    </row>
    <row r="403" spans="1:62" ht="12.75" customHeight="1">
      <c r="A403" s="822"/>
      <c r="B403" s="823"/>
      <c r="C403" s="824"/>
      <c r="D403" s="1207"/>
      <c r="E403" s="1207"/>
      <c r="F403" s="1207"/>
      <c r="G403" s="1207"/>
      <c r="H403" s="1207"/>
      <c r="I403" s="1207"/>
      <c r="J403" s="1207"/>
      <c r="K403" s="1207"/>
      <c r="L403" s="1207"/>
      <c r="M403" s="1207"/>
      <c r="N403" s="1207"/>
      <c r="O403" s="1207"/>
      <c r="P403" s="1207"/>
      <c r="Q403" s="1207"/>
      <c r="R403" s="1207"/>
      <c r="S403" s="1207"/>
      <c r="T403" s="1207"/>
      <c r="U403" s="1207"/>
      <c r="V403" s="1207"/>
      <c r="W403" s="1208">
        <v>0</v>
      </c>
      <c r="X403" s="1208"/>
      <c r="Y403" s="1208"/>
      <c r="Z403" s="1208"/>
      <c r="AA403" s="1208"/>
      <c r="AB403" s="1208">
        <v>50</v>
      </c>
      <c r="AC403" s="1208"/>
      <c r="AD403" s="1208"/>
      <c r="AE403" s="1208"/>
      <c r="AF403" s="1208"/>
      <c r="AG403" s="1208"/>
      <c r="AH403" s="1208">
        <v>100</v>
      </c>
      <c r="AI403" s="1208"/>
      <c r="AJ403" s="1208"/>
      <c r="AK403" s="1208"/>
      <c r="AL403" s="1208"/>
      <c r="AM403" s="1208"/>
      <c r="AN403" s="1208">
        <v>200</v>
      </c>
      <c r="AO403" s="1208"/>
      <c r="AP403" s="1208"/>
      <c r="AQ403" s="1208"/>
      <c r="AR403" s="1208"/>
      <c r="AS403" s="1208"/>
      <c r="AT403" s="1208">
        <v>300</v>
      </c>
      <c r="AU403" s="1208"/>
      <c r="AV403" s="1208"/>
      <c r="AW403" s="1208"/>
      <c r="AX403" s="1208"/>
      <c r="AY403" s="1208"/>
      <c r="AZ403" s="1208">
        <v>150</v>
      </c>
      <c r="BA403" s="1208"/>
      <c r="BB403" s="1208"/>
      <c r="BC403" s="1208"/>
      <c r="BD403" s="1208"/>
      <c r="BE403" s="1208"/>
      <c r="BF403" s="237"/>
      <c r="BH403" s="2"/>
      <c r="BI403" s="2"/>
    </row>
    <row r="404" spans="1:62" ht="15" customHeight="1">
      <c r="A404" s="853" t="s">
        <v>112</v>
      </c>
      <c r="B404" s="854"/>
      <c r="C404" s="855"/>
      <c r="D404" s="752" t="s">
        <v>237</v>
      </c>
      <c r="E404" s="753"/>
      <c r="F404" s="753"/>
      <c r="G404" s="753"/>
      <c r="H404" s="753"/>
      <c r="I404" s="753"/>
      <c r="J404" s="753"/>
      <c r="K404" s="753"/>
      <c r="L404" s="753"/>
      <c r="M404" s="753"/>
      <c r="N404" s="753"/>
      <c r="O404" s="753"/>
      <c r="P404" s="753"/>
      <c r="Q404" s="753"/>
      <c r="R404" s="753"/>
      <c r="S404" s="753"/>
      <c r="T404" s="753"/>
      <c r="U404" s="753"/>
      <c r="V404" s="754"/>
      <c r="W404" s="986" t="s">
        <v>236</v>
      </c>
      <c r="X404" s="868"/>
      <c r="Y404" s="868"/>
      <c r="Z404" s="868"/>
      <c r="AA404" s="869"/>
      <c r="AB404" s="986" t="s">
        <v>95</v>
      </c>
      <c r="AC404" s="868"/>
      <c r="AD404" s="868"/>
      <c r="AE404" s="868"/>
      <c r="AF404" s="868"/>
      <c r="AG404" s="869"/>
      <c r="AH404" s="986" t="s">
        <v>96</v>
      </c>
      <c r="AI404" s="868"/>
      <c r="AJ404" s="868"/>
      <c r="AK404" s="868"/>
      <c r="AL404" s="868"/>
      <c r="AM404" s="869"/>
      <c r="AN404" s="986" t="s">
        <v>353</v>
      </c>
      <c r="AO404" s="868"/>
      <c r="AP404" s="868"/>
      <c r="AQ404" s="868"/>
      <c r="AR404" s="868"/>
      <c r="AS404" s="869"/>
      <c r="AT404" s="986" t="s">
        <v>356</v>
      </c>
      <c r="AU404" s="868"/>
      <c r="AV404" s="868"/>
      <c r="AW404" s="868"/>
      <c r="AX404" s="868"/>
      <c r="AY404" s="869"/>
      <c r="AZ404" s="986" t="s">
        <v>235</v>
      </c>
      <c r="BA404" s="868"/>
      <c r="BB404" s="868"/>
      <c r="BC404" s="868"/>
      <c r="BD404" s="868"/>
      <c r="BE404" s="869"/>
      <c r="BF404" s="237"/>
      <c r="BH404" s="2"/>
      <c r="BI404" s="2"/>
    </row>
    <row r="405" spans="1:62">
      <c r="A405" s="856"/>
      <c r="B405" s="857"/>
      <c r="C405" s="858"/>
      <c r="D405" s="755"/>
      <c r="E405" s="756"/>
      <c r="F405" s="756"/>
      <c r="G405" s="756"/>
      <c r="H405" s="756"/>
      <c r="I405" s="756"/>
      <c r="J405" s="756"/>
      <c r="K405" s="756"/>
      <c r="L405" s="756"/>
      <c r="M405" s="756"/>
      <c r="N405" s="756"/>
      <c r="O405" s="756"/>
      <c r="P405" s="756"/>
      <c r="Q405" s="756"/>
      <c r="R405" s="756"/>
      <c r="S405" s="756"/>
      <c r="T405" s="756"/>
      <c r="U405" s="756"/>
      <c r="V405" s="757"/>
      <c r="W405" s="987"/>
      <c r="X405" s="870"/>
      <c r="Y405" s="870"/>
      <c r="Z405" s="870"/>
      <c r="AA405" s="871"/>
      <c r="AB405" s="987"/>
      <c r="AC405" s="870"/>
      <c r="AD405" s="870"/>
      <c r="AE405" s="870"/>
      <c r="AF405" s="870"/>
      <c r="AG405" s="871"/>
      <c r="AH405" s="987"/>
      <c r="AI405" s="870"/>
      <c r="AJ405" s="870"/>
      <c r="AK405" s="870"/>
      <c r="AL405" s="870"/>
      <c r="AM405" s="871"/>
      <c r="AN405" s="987"/>
      <c r="AO405" s="870"/>
      <c r="AP405" s="870"/>
      <c r="AQ405" s="870"/>
      <c r="AR405" s="870"/>
      <c r="AS405" s="871"/>
      <c r="AT405" s="987"/>
      <c r="AU405" s="870"/>
      <c r="AV405" s="870"/>
      <c r="AW405" s="870"/>
      <c r="AX405" s="870"/>
      <c r="AY405" s="871"/>
      <c r="AZ405" s="987"/>
      <c r="BA405" s="870"/>
      <c r="BB405" s="870"/>
      <c r="BC405" s="870"/>
      <c r="BD405" s="870"/>
      <c r="BE405" s="871"/>
      <c r="BF405" s="237"/>
      <c r="BH405" s="2"/>
      <c r="BI405" s="2"/>
    </row>
    <row r="406" spans="1:62" ht="36.75" customHeight="1">
      <c r="A406" s="856"/>
      <c r="B406" s="857"/>
      <c r="C406" s="858"/>
      <c r="D406" s="755"/>
      <c r="E406" s="756"/>
      <c r="F406" s="756"/>
      <c r="G406" s="756"/>
      <c r="H406" s="756"/>
      <c r="I406" s="756"/>
      <c r="J406" s="756"/>
      <c r="K406" s="756"/>
      <c r="L406" s="756"/>
      <c r="M406" s="756"/>
      <c r="N406" s="756"/>
      <c r="O406" s="756"/>
      <c r="P406" s="756"/>
      <c r="Q406" s="756"/>
      <c r="R406" s="756"/>
      <c r="S406" s="756"/>
      <c r="T406" s="756"/>
      <c r="U406" s="756"/>
      <c r="V406" s="757"/>
      <c r="W406" s="987"/>
      <c r="X406" s="870"/>
      <c r="Y406" s="870"/>
      <c r="Z406" s="870"/>
      <c r="AA406" s="871"/>
      <c r="AB406" s="987"/>
      <c r="AC406" s="870"/>
      <c r="AD406" s="870"/>
      <c r="AE406" s="870"/>
      <c r="AF406" s="870"/>
      <c r="AG406" s="871"/>
      <c r="AH406" s="987"/>
      <c r="AI406" s="870"/>
      <c r="AJ406" s="870"/>
      <c r="AK406" s="870"/>
      <c r="AL406" s="870"/>
      <c r="AM406" s="871"/>
      <c r="AN406" s="987"/>
      <c r="AO406" s="870"/>
      <c r="AP406" s="870"/>
      <c r="AQ406" s="870"/>
      <c r="AR406" s="870"/>
      <c r="AS406" s="871"/>
      <c r="AT406" s="987"/>
      <c r="AU406" s="870"/>
      <c r="AV406" s="870"/>
      <c r="AW406" s="870"/>
      <c r="AX406" s="870"/>
      <c r="AY406" s="871"/>
      <c r="AZ406" s="987"/>
      <c r="BA406" s="870"/>
      <c r="BB406" s="870"/>
      <c r="BC406" s="870"/>
      <c r="BD406" s="870"/>
      <c r="BE406" s="871"/>
      <c r="BF406" s="237"/>
      <c r="BH406" s="2"/>
      <c r="BI406" s="2"/>
    </row>
    <row r="407" spans="1:62" ht="30.75" customHeight="1">
      <c r="A407" s="856"/>
      <c r="B407" s="857"/>
      <c r="C407" s="858"/>
      <c r="D407" s="877" t="s">
        <v>61</v>
      </c>
      <c r="E407" s="878"/>
      <c r="F407" s="878"/>
      <c r="G407" s="878"/>
      <c r="H407" s="878"/>
      <c r="I407" s="878"/>
      <c r="J407" s="878"/>
      <c r="K407" s="878"/>
      <c r="L407" s="878"/>
      <c r="M407" s="878"/>
      <c r="N407" s="878"/>
      <c r="O407" s="878"/>
      <c r="P407" s="878"/>
      <c r="Q407" s="878"/>
      <c r="R407" s="878"/>
      <c r="S407" s="878"/>
      <c r="T407" s="878"/>
      <c r="U407" s="878"/>
      <c r="V407" s="879"/>
      <c r="W407" s="994"/>
      <c r="X407" s="872"/>
      <c r="Y407" s="872"/>
      <c r="Z407" s="872"/>
      <c r="AA407" s="873"/>
      <c r="AB407" s="994"/>
      <c r="AC407" s="872"/>
      <c r="AD407" s="872"/>
      <c r="AE407" s="872"/>
      <c r="AF407" s="872"/>
      <c r="AG407" s="873"/>
      <c r="AH407" s="994"/>
      <c r="AI407" s="872"/>
      <c r="AJ407" s="872"/>
      <c r="AK407" s="872"/>
      <c r="AL407" s="872"/>
      <c r="AM407" s="873"/>
      <c r="AN407" s="994"/>
      <c r="AO407" s="872"/>
      <c r="AP407" s="872"/>
      <c r="AQ407" s="872"/>
      <c r="AR407" s="872"/>
      <c r="AS407" s="873"/>
      <c r="AT407" s="994"/>
      <c r="AU407" s="872"/>
      <c r="AV407" s="872"/>
      <c r="AW407" s="872"/>
      <c r="AX407" s="872"/>
      <c r="AY407" s="873"/>
      <c r="AZ407" s="994"/>
      <c r="BA407" s="872"/>
      <c r="BB407" s="872"/>
      <c r="BC407" s="872"/>
      <c r="BD407" s="872"/>
      <c r="BE407" s="873"/>
      <c r="BF407" s="237"/>
      <c r="BH407" s="2"/>
      <c r="BI407" s="2"/>
    </row>
    <row r="408" spans="1:62" ht="12.75" customHeight="1">
      <c r="A408" s="856"/>
      <c r="B408" s="857"/>
      <c r="C408" s="858"/>
      <c r="D408" s="877"/>
      <c r="E408" s="878"/>
      <c r="F408" s="878"/>
      <c r="G408" s="878"/>
      <c r="H408" s="878"/>
      <c r="I408" s="878"/>
      <c r="J408" s="878"/>
      <c r="K408" s="878"/>
      <c r="L408" s="878"/>
      <c r="M408" s="878"/>
      <c r="N408" s="878"/>
      <c r="O408" s="878"/>
      <c r="P408" s="878"/>
      <c r="Q408" s="878"/>
      <c r="R408" s="878"/>
      <c r="S408" s="878"/>
      <c r="T408" s="878"/>
      <c r="U408" s="878"/>
      <c r="V408" s="879"/>
      <c r="W408" s="1196" t="str">
        <f>IF(AND(AB408="",AH408="",AN408="",AT408="",AZ408=""),IF(FIO="","",0),"")</f>
        <v/>
      </c>
      <c r="X408" s="1196"/>
      <c r="Y408" s="1196"/>
      <c r="Z408" s="1196"/>
      <c r="AA408" s="1196"/>
      <c r="AB408" s="1197"/>
      <c r="AC408" s="1197"/>
      <c r="AD408" s="1197"/>
      <c r="AE408" s="1197"/>
      <c r="AF408" s="1197"/>
      <c r="AG408" s="1197"/>
      <c r="AH408" s="1197"/>
      <c r="AI408" s="1197"/>
      <c r="AJ408" s="1197"/>
      <c r="AK408" s="1197"/>
      <c r="AL408" s="1197"/>
      <c r="AM408" s="1197"/>
      <c r="AN408" s="1197"/>
      <c r="AO408" s="1197"/>
      <c r="AP408" s="1197"/>
      <c r="AQ408" s="1197"/>
      <c r="AR408" s="1197"/>
      <c r="AS408" s="1197"/>
      <c r="AT408" s="1197"/>
      <c r="AU408" s="1197"/>
      <c r="AV408" s="1197"/>
      <c r="AW408" s="1197"/>
      <c r="AX408" s="1197"/>
      <c r="AY408" s="1197"/>
      <c r="AZ408" s="1197"/>
      <c r="BA408" s="1197"/>
      <c r="BB408" s="1197"/>
      <c r="BC408" s="1197"/>
      <c r="BD408" s="1197"/>
      <c r="BE408" s="1197"/>
      <c r="BF408" s="237"/>
      <c r="BG408" s="29">
        <f>SUM(W408:BE409)</f>
        <v>0</v>
      </c>
      <c r="BH408" s="253">
        <v>800</v>
      </c>
      <c r="BI408" s="253"/>
    </row>
    <row r="409" spans="1:62" ht="12.75" customHeight="1">
      <c r="A409" s="859"/>
      <c r="B409" s="860"/>
      <c r="C409" s="861"/>
      <c r="D409" s="880"/>
      <c r="E409" s="881"/>
      <c r="F409" s="881"/>
      <c r="G409" s="881"/>
      <c r="H409" s="881"/>
      <c r="I409" s="881"/>
      <c r="J409" s="881"/>
      <c r="K409" s="881"/>
      <c r="L409" s="881"/>
      <c r="M409" s="881"/>
      <c r="N409" s="881"/>
      <c r="O409" s="881"/>
      <c r="P409" s="881"/>
      <c r="Q409" s="881"/>
      <c r="R409" s="881"/>
      <c r="S409" s="881"/>
      <c r="T409" s="881"/>
      <c r="U409" s="881"/>
      <c r="V409" s="882"/>
      <c r="W409" s="1196"/>
      <c r="X409" s="1196"/>
      <c r="Y409" s="1196"/>
      <c r="Z409" s="1196"/>
      <c r="AA409" s="1196"/>
      <c r="AB409" s="1197"/>
      <c r="AC409" s="1197"/>
      <c r="AD409" s="1197"/>
      <c r="AE409" s="1197"/>
      <c r="AF409" s="1197"/>
      <c r="AG409" s="1197"/>
      <c r="AH409" s="1197"/>
      <c r="AI409" s="1197"/>
      <c r="AJ409" s="1197"/>
      <c r="AK409" s="1197"/>
      <c r="AL409" s="1197"/>
      <c r="AM409" s="1197"/>
      <c r="AN409" s="1197"/>
      <c r="AO409" s="1197"/>
      <c r="AP409" s="1197"/>
      <c r="AQ409" s="1197"/>
      <c r="AR409" s="1197"/>
      <c r="AS409" s="1197"/>
      <c r="AT409" s="1197"/>
      <c r="AU409" s="1197"/>
      <c r="AV409" s="1197"/>
      <c r="AW409" s="1197"/>
      <c r="AX409" s="1197"/>
      <c r="AY409" s="1197"/>
      <c r="AZ409" s="1197"/>
      <c r="BA409" s="1197"/>
      <c r="BB409" s="1197"/>
      <c r="BC409" s="1197"/>
      <c r="BD409" s="1197"/>
      <c r="BE409" s="1197"/>
      <c r="BF409" s="237"/>
      <c r="BH409" s="2"/>
      <c r="BI409" s="2"/>
    </row>
    <row r="410" spans="1:62" ht="3" customHeight="1">
      <c r="A410" s="327"/>
      <c r="B410" s="327"/>
      <c r="C410" s="327"/>
      <c r="D410" s="326"/>
      <c r="E410" s="326"/>
      <c r="F410" s="326"/>
      <c r="G410" s="326"/>
      <c r="H410" s="326"/>
      <c r="I410" s="326"/>
      <c r="J410" s="326"/>
      <c r="K410" s="326"/>
      <c r="L410" s="326"/>
      <c r="M410" s="326"/>
      <c r="N410" s="326"/>
      <c r="O410" s="326"/>
      <c r="P410" s="326"/>
      <c r="Q410" s="326"/>
      <c r="R410" s="326"/>
      <c r="S410" s="326"/>
      <c r="T410" s="326"/>
      <c r="U410" s="326"/>
      <c r="V410" s="326"/>
      <c r="W410" s="50"/>
      <c r="X410" s="50"/>
      <c r="Y410" s="50"/>
      <c r="Z410" s="50"/>
      <c r="AA410" s="50"/>
      <c r="AB410" s="251"/>
      <c r="AC410" s="251"/>
      <c r="AD410" s="251"/>
      <c r="AE410" s="251"/>
      <c r="AF410" s="251"/>
      <c r="AG410" s="251"/>
      <c r="AH410" s="251"/>
      <c r="AI410" s="251"/>
      <c r="AJ410" s="251"/>
      <c r="AK410" s="251"/>
      <c r="AL410" s="251"/>
      <c r="AM410" s="251"/>
      <c r="AN410" s="251"/>
      <c r="AO410" s="251"/>
      <c r="AP410" s="251"/>
      <c r="AQ410" s="251"/>
      <c r="AR410" s="251"/>
      <c r="AS410" s="251"/>
      <c r="AT410" s="251"/>
      <c r="AU410" s="251"/>
      <c r="AV410" s="251"/>
      <c r="AW410" s="251"/>
      <c r="AX410" s="251"/>
      <c r="AY410" s="251"/>
      <c r="AZ410" s="251"/>
      <c r="BA410" s="251"/>
      <c r="BB410" s="251"/>
      <c r="BC410" s="251"/>
      <c r="BD410" s="251"/>
      <c r="BE410" s="251"/>
      <c r="BF410" s="237"/>
      <c r="BH410" s="2"/>
      <c r="BI410" s="2"/>
    </row>
    <row r="411" spans="1:62" s="312" customFormat="1" ht="21" customHeight="1">
      <c r="A411" s="1204" t="s">
        <v>136</v>
      </c>
      <c r="B411" s="1204"/>
      <c r="C411" s="1204"/>
      <c r="D411" s="1205" t="s">
        <v>357</v>
      </c>
      <c r="E411" s="1206"/>
      <c r="F411" s="1206"/>
      <c r="G411" s="1206"/>
      <c r="H411" s="1206"/>
      <c r="I411" s="1206"/>
      <c r="J411" s="1206"/>
      <c r="K411" s="1206"/>
      <c r="L411" s="1206"/>
      <c r="M411" s="1206"/>
      <c r="N411" s="1206"/>
      <c r="O411" s="1206"/>
      <c r="P411" s="1206"/>
      <c r="Q411" s="1206"/>
      <c r="R411" s="1206"/>
      <c r="S411" s="1206"/>
      <c r="T411" s="1206"/>
      <c r="U411" s="1206"/>
      <c r="V411" s="1206"/>
      <c r="W411" s="1206"/>
      <c r="X411" s="1206"/>
      <c r="Y411" s="1206"/>
      <c r="Z411" s="1206"/>
      <c r="AA411" s="1206"/>
      <c r="AB411" s="1206"/>
      <c r="AC411" s="1206"/>
      <c r="AD411" s="1206"/>
      <c r="AE411" s="1206"/>
      <c r="AF411" s="1206"/>
      <c r="AG411" s="1206"/>
      <c r="AH411" s="1206"/>
      <c r="AI411" s="1206"/>
      <c r="AJ411" s="1206"/>
      <c r="AK411" s="1206"/>
      <c r="AL411" s="1206"/>
      <c r="AM411" s="1206"/>
      <c r="AN411" s="1206"/>
      <c r="AO411" s="1206"/>
      <c r="AP411" s="1206"/>
      <c r="AQ411" s="1206"/>
      <c r="AR411" s="1206"/>
      <c r="AS411" s="1206"/>
      <c r="AT411" s="1206"/>
      <c r="AU411" s="1206"/>
      <c r="AV411" s="1206"/>
      <c r="AW411" s="1206"/>
      <c r="AX411" s="1206"/>
      <c r="AY411" s="1206"/>
      <c r="AZ411" s="1206"/>
      <c r="BA411" s="1206"/>
      <c r="BB411" s="1206"/>
      <c r="BC411" s="1206"/>
      <c r="BD411" s="1206"/>
      <c r="BE411" s="1206"/>
      <c r="BF411" s="237"/>
      <c r="BG411" s="298"/>
      <c r="BJ411" s="313"/>
    </row>
    <row r="412" spans="1:62" ht="12.75" customHeight="1">
      <c r="A412" s="816" t="s">
        <v>379</v>
      </c>
      <c r="B412" s="817"/>
      <c r="C412" s="818"/>
      <c r="D412" s="825" t="s">
        <v>349</v>
      </c>
      <c r="E412" s="826"/>
      <c r="F412" s="826"/>
      <c r="G412" s="826"/>
      <c r="H412" s="826"/>
      <c r="I412" s="826"/>
      <c r="J412" s="826"/>
      <c r="K412" s="826"/>
      <c r="L412" s="826"/>
      <c r="M412" s="826"/>
      <c r="N412" s="826"/>
      <c r="O412" s="826"/>
      <c r="P412" s="826"/>
      <c r="Q412" s="826"/>
      <c r="R412" s="826"/>
      <c r="S412" s="826"/>
      <c r="T412" s="826"/>
      <c r="U412" s="826"/>
      <c r="V412" s="826"/>
      <c r="W412" s="890"/>
      <c r="X412" s="833" t="s">
        <v>527</v>
      </c>
      <c r="Y412" s="834"/>
      <c r="Z412" s="834"/>
      <c r="AA412" s="834"/>
      <c r="AB412" s="834"/>
      <c r="AC412" s="834"/>
      <c r="AD412" s="834"/>
      <c r="AE412" s="834"/>
      <c r="AF412" s="834"/>
      <c r="AG412" s="834"/>
      <c r="AH412" s="834"/>
      <c r="AI412" s="834"/>
      <c r="AJ412" s="834"/>
      <c r="AK412" s="834"/>
      <c r="AL412" s="834"/>
      <c r="AM412" s="834"/>
      <c r="AN412" s="834"/>
      <c r="AO412" s="834"/>
      <c r="AP412" s="834"/>
      <c r="AQ412" s="834"/>
      <c r="AR412" s="834"/>
      <c r="AS412" s="834"/>
      <c r="AT412" s="834"/>
      <c r="AU412" s="834"/>
      <c r="AV412" s="834"/>
      <c r="AW412" s="834"/>
      <c r="AX412" s="834"/>
      <c r="AY412" s="834"/>
      <c r="AZ412" s="834"/>
      <c r="BA412" s="834"/>
      <c r="BB412" s="834"/>
      <c r="BC412" s="834"/>
      <c r="BD412" s="834"/>
      <c r="BE412" s="835"/>
      <c r="BF412" s="237"/>
      <c r="BH412" s="2"/>
      <c r="BI412" s="2"/>
    </row>
    <row r="413" spans="1:62" ht="12.75" customHeight="1">
      <c r="A413" s="819"/>
      <c r="B413" s="820"/>
      <c r="C413" s="821"/>
      <c r="D413" s="827"/>
      <c r="E413" s="828"/>
      <c r="F413" s="828"/>
      <c r="G413" s="828"/>
      <c r="H413" s="828"/>
      <c r="I413" s="828"/>
      <c r="J413" s="828"/>
      <c r="K413" s="828"/>
      <c r="L413" s="828"/>
      <c r="M413" s="828"/>
      <c r="N413" s="828"/>
      <c r="O413" s="828"/>
      <c r="P413" s="828"/>
      <c r="Q413" s="828"/>
      <c r="R413" s="828"/>
      <c r="S413" s="828"/>
      <c r="T413" s="828"/>
      <c r="U413" s="828"/>
      <c r="V413" s="828"/>
      <c r="W413" s="891"/>
      <c r="X413" s="836" t="s">
        <v>234</v>
      </c>
      <c r="Y413" s="837"/>
      <c r="Z413" s="837"/>
      <c r="AA413" s="837"/>
      <c r="AB413" s="837"/>
      <c r="AC413" s="837"/>
      <c r="AD413" s="837"/>
      <c r="AE413" s="837"/>
      <c r="AF413" s="837"/>
      <c r="AG413" s="837"/>
      <c r="AH413" s="837"/>
      <c r="AI413" s="837"/>
      <c r="AJ413" s="837"/>
      <c r="AK413" s="837"/>
      <c r="AL413" s="837"/>
      <c r="AM413" s="837"/>
      <c r="AN413" s="837"/>
      <c r="AO413" s="837"/>
      <c r="AP413" s="837"/>
      <c r="AQ413" s="837"/>
      <c r="AR413" s="837"/>
      <c r="AS413" s="837"/>
      <c r="AT413" s="837"/>
      <c r="AU413" s="837"/>
      <c r="AV413" s="837"/>
      <c r="AW413" s="837"/>
      <c r="AX413" s="837"/>
      <c r="AY413" s="837"/>
      <c r="AZ413" s="837"/>
      <c r="BA413" s="837"/>
      <c r="BB413" s="837"/>
      <c r="BC413" s="837"/>
      <c r="BD413" s="837"/>
      <c r="BE413" s="838"/>
      <c r="BF413" s="237"/>
      <c r="BH413" s="2"/>
      <c r="BI413" s="2"/>
    </row>
    <row r="414" spans="1:62" ht="12.75" customHeight="1">
      <c r="A414" s="822"/>
      <c r="B414" s="823"/>
      <c r="C414" s="824"/>
      <c r="D414" s="829"/>
      <c r="E414" s="830"/>
      <c r="F414" s="830"/>
      <c r="G414" s="830"/>
      <c r="H414" s="830"/>
      <c r="I414" s="830"/>
      <c r="J414" s="830"/>
      <c r="K414" s="830"/>
      <c r="L414" s="830"/>
      <c r="M414" s="830"/>
      <c r="N414" s="830"/>
      <c r="O414" s="830"/>
      <c r="P414" s="830"/>
      <c r="Q414" s="830"/>
      <c r="R414" s="830"/>
      <c r="S414" s="830"/>
      <c r="T414" s="830"/>
      <c r="U414" s="830"/>
      <c r="V414" s="830"/>
      <c r="W414" s="892"/>
      <c r="X414" s="839">
        <v>0</v>
      </c>
      <c r="Y414" s="840"/>
      <c r="Z414" s="840"/>
      <c r="AA414" s="840"/>
      <c r="AB414" s="840"/>
      <c r="AC414" s="840"/>
      <c r="AD414" s="840"/>
      <c r="AE414" s="841"/>
      <c r="AF414" s="839">
        <v>100</v>
      </c>
      <c r="AG414" s="840"/>
      <c r="AH414" s="840"/>
      <c r="AI414" s="840"/>
      <c r="AJ414" s="840"/>
      <c r="AK414" s="840"/>
      <c r="AL414" s="840"/>
      <c r="AM414" s="841"/>
      <c r="AN414" s="839">
        <v>200</v>
      </c>
      <c r="AO414" s="840"/>
      <c r="AP414" s="840"/>
      <c r="AQ414" s="840"/>
      <c r="AR414" s="840"/>
      <c r="AS414" s="840"/>
      <c r="AT414" s="840"/>
      <c r="AU414" s="841"/>
      <c r="AV414" s="839">
        <v>300</v>
      </c>
      <c r="AW414" s="840"/>
      <c r="AX414" s="840"/>
      <c r="AY414" s="840"/>
      <c r="AZ414" s="840"/>
      <c r="BA414" s="840"/>
      <c r="BB414" s="840"/>
      <c r="BC414" s="840"/>
      <c r="BD414" s="840"/>
      <c r="BE414" s="841"/>
      <c r="BF414" s="237"/>
      <c r="BH414" s="2"/>
      <c r="BI414" s="2"/>
    </row>
    <row r="415" spans="1:62" ht="12.75" customHeight="1">
      <c r="A415" s="743" t="s">
        <v>243</v>
      </c>
      <c r="B415" s="744"/>
      <c r="C415" s="745"/>
      <c r="D415" s="752" t="s">
        <v>75</v>
      </c>
      <c r="E415" s="753"/>
      <c r="F415" s="753"/>
      <c r="G415" s="753"/>
      <c r="H415" s="753"/>
      <c r="I415" s="753"/>
      <c r="J415" s="753"/>
      <c r="K415" s="753"/>
      <c r="L415" s="753"/>
      <c r="M415" s="753"/>
      <c r="N415" s="753"/>
      <c r="O415" s="753"/>
      <c r="P415" s="753"/>
      <c r="Q415" s="753"/>
      <c r="R415" s="753"/>
      <c r="S415" s="753"/>
      <c r="T415" s="753"/>
      <c r="U415" s="753"/>
      <c r="V415" s="753"/>
      <c r="W415" s="754"/>
      <c r="X415" s="1185" t="s">
        <v>241</v>
      </c>
      <c r="Y415" s="1186"/>
      <c r="Z415" s="1186"/>
      <c r="AA415" s="1186"/>
      <c r="AB415" s="1186"/>
      <c r="AC415" s="1186"/>
      <c r="AD415" s="1186"/>
      <c r="AE415" s="1187"/>
      <c r="AF415" s="1185" t="s">
        <v>103</v>
      </c>
      <c r="AG415" s="1186"/>
      <c r="AH415" s="1186"/>
      <c r="AI415" s="1186"/>
      <c r="AJ415" s="1186"/>
      <c r="AK415" s="1186"/>
      <c r="AL415" s="1186"/>
      <c r="AM415" s="1187"/>
      <c r="AN415" s="1185" t="s">
        <v>358</v>
      </c>
      <c r="AO415" s="1186"/>
      <c r="AP415" s="1186"/>
      <c r="AQ415" s="1186"/>
      <c r="AR415" s="1186"/>
      <c r="AS415" s="1186"/>
      <c r="AT415" s="1186"/>
      <c r="AU415" s="1187"/>
      <c r="AV415" s="783" t="s">
        <v>358</v>
      </c>
      <c r="AW415" s="784"/>
      <c r="AX415" s="784"/>
      <c r="AY415" s="784"/>
      <c r="AZ415" s="784"/>
      <c r="BA415" s="784"/>
      <c r="BB415" s="784"/>
      <c r="BC415" s="784"/>
      <c r="BD415" s="784"/>
      <c r="BE415" s="785"/>
      <c r="BF415" s="237"/>
      <c r="BH415" s="224"/>
      <c r="BI415" s="224"/>
    </row>
    <row r="416" spans="1:62" ht="80.25" customHeight="1">
      <c r="A416" s="746"/>
      <c r="B416" s="747"/>
      <c r="C416" s="748"/>
      <c r="D416" s="755"/>
      <c r="E416" s="756"/>
      <c r="F416" s="756"/>
      <c r="G416" s="756"/>
      <c r="H416" s="756"/>
      <c r="I416" s="756"/>
      <c r="J416" s="756"/>
      <c r="K416" s="756"/>
      <c r="L416" s="756"/>
      <c r="M416" s="756"/>
      <c r="N416" s="756"/>
      <c r="O416" s="756"/>
      <c r="P416" s="756"/>
      <c r="Q416" s="756"/>
      <c r="R416" s="756"/>
      <c r="S416" s="756"/>
      <c r="T416" s="756"/>
      <c r="U416" s="756"/>
      <c r="V416" s="756"/>
      <c r="W416" s="757"/>
      <c r="X416" s="1188"/>
      <c r="Y416" s="1189"/>
      <c r="Z416" s="1189"/>
      <c r="AA416" s="1189"/>
      <c r="AB416" s="1189"/>
      <c r="AC416" s="1189"/>
      <c r="AD416" s="1189"/>
      <c r="AE416" s="1190"/>
      <c r="AF416" s="1188"/>
      <c r="AG416" s="1189"/>
      <c r="AH416" s="1189"/>
      <c r="AI416" s="1189"/>
      <c r="AJ416" s="1189"/>
      <c r="AK416" s="1189"/>
      <c r="AL416" s="1189"/>
      <c r="AM416" s="1190"/>
      <c r="AN416" s="1188"/>
      <c r="AO416" s="1189"/>
      <c r="AP416" s="1189"/>
      <c r="AQ416" s="1189"/>
      <c r="AR416" s="1189"/>
      <c r="AS416" s="1189"/>
      <c r="AT416" s="1189"/>
      <c r="AU416" s="1190"/>
      <c r="AV416" s="786" t="s">
        <v>242</v>
      </c>
      <c r="AW416" s="787"/>
      <c r="AX416" s="787"/>
      <c r="AY416" s="787"/>
      <c r="AZ416" s="787"/>
      <c r="BA416" s="787"/>
      <c r="BB416" s="787"/>
      <c r="BC416" s="787"/>
      <c r="BD416" s="787"/>
      <c r="BE416" s="788"/>
      <c r="BF416" s="237"/>
      <c r="BH416" s="2"/>
      <c r="BI416" s="2"/>
    </row>
    <row r="417" spans="1:68" ht="110.25" customHeight="1">
      <c r="A417" s="746"/>
      <c r="B417" s="747"/>
      <c r="C417" s="748"/>
      <c r="D417" s="877" t="s">
        <v>62</v>
      </c>
      <c r="E417" s="878"/>
      <c r="F417" s="878"/>
      <c r="G417" s="878"/>
      <c r="H417" s="878"/>
      <c r="I417" s="878"/>
      <c r="J417" s="878"/>
      <c r="K417" s="878"/>
      <c r="L417" s="878"/>
      <c r="M417" s="878"/>
      <c r="N417" s="878"/>
      <c r="O417" s="878"/>
      <c r="P417" s="878"/>
      <c r="Q417" s="878"/>
      <c r="R417" s="878"/>
      <c r="S417" s="878"/>
      <c r="T417" s="878"/>
      <c r="U417" s="878"/>
      <c r="V417" s="878"/>
      <c r="W417" s="879"/>
      <c r="X417" s="1182"/>
      <c r="Y417" s="1183"/>
      <c r="Z417" s="1183"/>
      <c r="AA417" s="1183"/>
      <c r="AB417" s="1183"/>
      <c r="AC417" s="1183"/>
      <c r="AD417" s="1183"/>
      <c r="AE417" s="1184"/>
      <c r="AF417" s="1182"/>
      <c r="AG417" s="1183"/>
      <c r="AH417" s="1183"/>
      <c r="AI417" s="1183"/>
      <c r="AJ417" s="1183"/>
      <c r="AK417" s="1183"/>
      <c r="AL417" s="1183"/>
      <c r="AM417" s="1184"/>
      <c r="AN417" s="1182"/>
      <c r="AO417" s="1183"/>
      <c r="AP417" s="1183"/>
      <c r="AQ417" s="1183"/>
      <c r="AR417" s="1183"/>
      <c r="AS417" s="1183"/>
      <c r="AT417" s="1183"/>
      <c r="AU417" s="1184"/>
      <c r="AV417" s="1191" t="s">
        <v>119</v>
      </c>
      <c r="AW417" s="1192"/>
      <c r="AX417" s="1192"/>
      <c r="AY417" s="1192"/>
      <c r="AZ417" s="1192"/>
      <c r="BA417" s="1192"/>
      <c r="BB417" s="1192"/>
      <c r="BC417" s="1192"/>
      <c r="BD417" s="1192"/>
      <c r="BE417" s="1193"/>
      <c r="BF417" s="237"/>
      <c r="BH417" s="2"/>
      <c r="BI417" s="2"/>
    </row>
    <row r="418" spans="1:68" ht="15" customHeight="1">
      <c r="A418" s="746"/>
      <c r="B418" s="747"/>
      <c r="C418" s="748"/>
      <c r="D418" s="877"/>
      <c r="E418" s="878"/>
      <c r="F418" s="878"/>
      <c r="G418" s="878"/>
      <c r="H418" s="878"/>
      <c r="I418" s="878"/>
      <c r="J418" s="878"/>
      <c r="K418" s="878"/>
      <c r="L418" s="878"/>
      <c r="M418" s="878"/>
      <c r="N418" s="878"/>
      <c r="O418" s="878"/>
      <c r="P418" s="878"/>
      <c r="Q418" s="878"/>
      <c r="R418" s="878"/>
      <c r="S418" s="878"/>
      <c r="T418" s="878"/>
      <c r="U418" s="878"/>
      <c r="V418" s="878"/>
      <c r="W418" s="879"/>
      <c r="X418" s="1194" t="str">
        <f>IF(AND(AF418="",AN418="",AV418=""),IF(FIO="","",0),"")</f>
        <v/>
      </c>
      <c r="Y418" s="1153"/>
      <c r="Z418" s="1153"/>
      <c r="AA418" s="1153"/>
      <c r="AB418" s="1153"/>
      <c r="AC418" s="1153"/>
      <c r="AD418" s="1153"/>
      <c r="AE418" s="1154"/>
      <c r="AF418" s="1168"/>
      <c r="AG418" s="1169"/>
      <c r="AH418" s="1169"/>
      <c r="AI418" s="1169"/>
      <c r="AJ418" s="1169"/>
      <c r="AK418" s="1169"/>
      <c r="AL418" s="1169"/>
      <c r="AM418" s="1170"/>
      <c r="AN418" s="1168"/>
      <c r="AO418" s="1169"/>
      <c r="AP418" s="1169"/>
      <c r="AQ418" s="1169"/>
      <c r="AR418" s="1169"/>
      <c r="AS418" s="1169"/>
      <c r="AT418" s="1169"/>
      <c r="AU418" s="1170"/>
      <c r="AV418" s="1168"/>
      <c r="AW418" s="1169"/>
      <c r="AX418" s="1169"/>
      <c r="AY418" s="1169"/>
      <c r="AZ418" s="1169"/>
      <c r="BA418" s="1169"/>
      <c r="BB418" s="1169"/>
      <c r="BC418" s="1169"/>
      <c r="BD418" s="1169"/>
      <c r="BE418" s="1170"/>
      <c r="BF418" s="237"/>
      <c r="BG418" s="29">
        <f>MAX(X418:BE419)</f>
        <v>0</v>
      </c>
      <c r="BH418" s="311">
        <v>300</v>
      </c>
      <c r="BI418" s="311"/>
      <c r="BJ418" s="2"/>
    </row>
    <row r="419" spans="1:68" ht="12.75" customHeight="1">
      <c r="A419" s="749"/>
      <c r="B419" s="750"/>
      <c r="C419" s="751"/>
      <c r="D419" s="880"/>
      <c r="E419" s="881"/>
      <c r="F419" s="881"/>
      <c r="G419" s="881"/>
      <c r="H419" s="881"/>
      <c r="I419" s="881"/>
      <c r="J419" s="881"/>
      <c r="K419" s="881"/>
      <c r="L419" s="881"/>
      <c r="M419" s="881"/>
      <c r="N419" s="881"/>
      <c r="O419" s="881"/>
      <c r="P419" s="881"/>
      <c r="Q419" s="881"/>
      <c r="R419" s="881"/>
      <c r="S419" s="881"/>
      <c r="T419" s="881"/>
      <c r="U419" s="881"/>
      <c r="V419" s="881"/>
      <c r="W419" s="882"/>
      <c r="X419" s="1195"/>
      <c r="Y419" s="1155"/>
      <c r="Z419" s="1155"/>
      <c r="AA419" s="1155"/>
      <c r="AB419" s="1155"/>
      <c r="AC419" s="1155"/>
      <c r="AD419" s="1155"/>
      <c r="AE419" s="1156"/>
      <c r="AF419" s="1171"/>
      <c r="AG419" s="1172"/>
      <c r="AH419" s="1172"/>
      <c r="AI419" s="1172"/>
      <c r="AJ419" s="1172"/>
      <c r="AK419" s="1172"/>
      <c r="AL419" s="1172"/>
      <c r="AM419" s="1173"/>
      <c r="AN419" s="1171"/>
      <c r="AO419" s="1172"/>
      <c r="AP419" s="1172"/>
      <c r="AQ419" s="1172"/>
      <c r="AR419" s="1172"/>
      <c r="AS419" s="1172"/>
      <c r="AT419" s="1172"/>
      <c r="AU419" s="1173"/>
      <c r="AV419" s="1171"/>
      <c r="AW419" s="1172"/>
      <c r="AX419" s="1172"/>
      <c r="AY419" s="1172"/>
      <c r="AZ419" s="1172"/>
      <c r="BA419" s="1172"/>
      <c r="BB419" s="1172"/>
      <c r="BC419" s="1172"/>
      <c r="BD419" s="1172"/>
      <c r="BE419" s="1173"/>
      <c r="BF419" s="237"/>
      <c r="BG419" s="224"/>
      <c r="BH419" s="224"/>
      <c r="BI419" s="224"/>
      <c r="BJ419" s="2"/>
    </row>
    <row r="420" spans="1:68" ht="31.5" customHeight="1">
      <c r="A420" s="743" t="s">
        <v>104</v>
      </c>
      <c r="B420" s="744"/>
      <c r="C420" s="744"/>
      <c r="D420" s="752" t="s">
        <v>107</v>
      </c>
      <c r="E420" s="753"/>
      <c r="F420" s="753"/>
      <c r="G420" s="753"/>
      <c r="H420" s="753"/>
      <c r="I420" s="753"/>
      <c r="J420" s="753"/>
      <c r="K420" s="753"/>
      <c r="L420" s="753"/>
      <c r="M420" s="753"/>
      <c r="N420" s="753"/>
      <c r="O420" s="753"/>
      <c r="P420" s="753"/>
      <c r="Q420" s="753"/>
      <c r="R420" s="753"/>
      <c r="S420" s="753"/>
      <c r="T420" s="753"/>
      <c r="U420" s="753"/>
      <c r="V420" s="753"/>
      <c r="W420" s="754"/>
      <c r="X420" s="986" t="s">
        <v>408</v>
      </c>
      <c r="Y420" s="868"/>
      <c r="Z420" s="868"/>
      <c r="AA420" s="868"/>
      <c r="AB420" s="868"/>
      <c r="AC420" s="868"/>
      <c r="AD420" s="868"/>
      <c r="AE420" s="868"/>
      <c r="AF420" s="1157" t="s">
        <v>108</v>
      </c>
      <c r="AG420" s="1158"/>
      <c r="AH420" s="1158"/>
      <c r="AI420" s="1158"/>
      <c r="AJ420" s="1158"/>
      <c r="AK420" s="1158"/>
      <c r="AL420" s="1158"/>
      <c r="AM420" s="1159"/>
      <c r="AN420" s="1157" t="s">
        <v>109</v>
      </c>
      <c r="AO420" s="1158"/>
      <c r="AP420" s="1158"/>
      <c r="AQ420" s="1158"/>
      <c r="AR420" s="1158"/>
      <c r="AS420" s="1158"/>
      <c r="AT420" s="1158"/>
      <c r="AU420" s="1159"/>
      <c r="AV420" s="986" t="s">
        <v>106</v>
      </c>
      <c r="AW420" s="868"/>
      <c r="AX420" s="868"/>
      <c r="AY420" s="868"/>
      <c r="AZ420" s="868"/>
      <c r="BA420" s="868"/>
      <c r="BB420" s="868"/>
      <c r="BC420" s="868"/>
      <c r="BD420" s="868"/>
      <c r="BE420" s="869"/>
      <c r="BF420" s="237"/>
      <c r="BH420" s="224"/>
      <c r="BI420" s="224"/>
    </row>
    <row r="421" spans="1:68" ht="29.25" customHeight="1">
      <c r="A421" s="746"/>
      <c r="B421" s="747"/>
      <c r="C421" s="747"/>
      <c r="D421" s="755" t="s">
        <v>105</v>
      </c>
      <c r="E421" s="756"/>
      <c r="F421" s="756"/>
      <c r="G421" s="756"/>
      <c r="H421" s="756"/>
      <c r="I421" s="756"/>
      <c r="J421" s="756"/>
      <c r="K421" s="756"/>
      <c r="L421" s="756"/>
      <c r="M421" s="756"/>
      <c r="N421" s="756"/>
      <c r="O421" s="756"/>
      <c r="P421" s="756"/>
      <c r="Q421" s="756"/>
      <c r="R421" s="756"/>
      <c r="S421" s="756"/>
      <c r="T421" s="756"/>
      <c r="U421" s="756"/>
      <c r="V421" s="756"/>
      <c r="W421" s="757"/>
      <c r="X421" s="987"/>
      <c r="Y421" s="870"/>
      <c r="Z421" s="870"/>
      <c r="AA421" s="870"/>
      <c r="AB421" s="870"/>
      <c r="AC421" s="870"/>
      <c r="AD421" s="870"/>
      <c r="AE421" s="870"/>
      <c r="AF421" s="1177" t="s">
        <v>110</v>
      </c>
      <c r="AG421" s="1178"/>
      <c r="AH421" s="1178"/>
      <c r="AI421" s="1178"/>
      <c r="AJ421" s="1178"/>
      <c r="AK421" s="1178"/>
      <c r="AL421" s="1178"/>
      <c r="AM421" s="1179"/>
      <c r="AN421" s="1177" t="s">
        <v>111</v>
      </c>
      <c r="AO421" s="1178"/>
      <c r="AP421" s="1178"/>
      <c r="AQ421" s="1178"/>
      <c r="AR421" s="1178"/>
      <c r="AS421" s="1178"/>
      <c r="AT421" s="1178"/>
      <c r="AU421" s="1179"/>
      <c r="AV421" s="987"/>
      <c r="AW421" s="870"/>
      <c r="AX421" s="870"/>
      <c r="AY421" s="870"/>
      <c r="AZ421" s="870"/>
      <c r="BA421" s="870"/>
      <c r="BB421" s="870"/>
      <c r="BC421" s="870"/>
      <c r="BD421" s="870"/>
      <c r="BE421" s="871"/>
      <c r="BF421" s="237"/>
      <c r="BH421" s="2"/>
      <c r="BI421" s="2"/>
    </row>
    <row r="422" spans="1:68" ht="54.6" customHeight="1">
      <c r="A422" s="746"/>
      <c r="B422" s="747"/>
      <c r="C422" s="747"/>
      <c r="D422" s="877" t="s">
        <v>63</v>
      </c>
      <c r="E422" s="878"/>
      <c r="F422" s="878"/>
      <c r="G422" s="878"/>
      <c r="H422" s="878"/>
      <c r="I422" s="878"/>
      <c r="J422" s="878"/>
      <c r="K422" s="878"/>
      <c r="L422" s="878"/>
      <c r="M422" s="878"/>
      <c r="N422" s="878"/>
      <c r="O422" s="878"/>
      <c r="P422" s="878"/>
      <c r="Q422" s="878"/>
      <c r="R422" s="878"/>
      <c r="S422" s="878"/>
      <c r="T422" s="878"/>
      <c r="U422" s="878"/>
      <c r="V422" s="878"/>
      <c r="W422" s="879"/>
      <c r="X422" s="1180"/>
      <c r="Y422" s="1181"/>
      <c r="Z422" s="1181"/>
      <c r="AA422" s="1181"/>
      <c r="AB422" s="1181"/>
      <c r="AC422" s="1181"/>
      <c r="AD422" s="1181"/>
      <c r="AE422" s="1181"/>
      <c r="AF422" s="1182"/>
      <c r="AG422" s="1183"/>
      <c r="AH422" s="1183"/>
      <c r="AI422" s="1183"/>
      <c r="AJ422" s="1183"/>
      <c r="AK422" s="1183"/>
      <c r="AL422" s="1183"/>
      <c r="AM422" s="1184"/>
      <c r="AN422" s="1182"/>
      <c r="AO422" s="1183"/>
      <c r="AP422" s="1183"/>
      <c r="AQ422" s="1183"/>
      <c r="AR422" s="1183"/>
      <c r="AS422" s="1183"/>
      <c r="AT422" s="1183"/>
      <c r="AU422" s="1184"/>
      <c r="AV422" s="994"/>
      <c r="AW422" s="872"/>
      <c r="AX422" s="872"/>
      <c r="AY422" s="872"/>
      <c r="AZ422" s="872"/>
      <c r="BA422" s="872"/>
      <c r="BB422" s="872"/>
      <c r="BC422" s="872"/>
      <c r="BD422" s="872"/>
      <c r="BE422" s="873"/>
      <c r="BF422" s="237"/>
      <c r="BH422" s="2"/>
      <c r="BI422" s="2"/>
    </row>
    <row r="423" spans="1:68" ht="15" customHeight="1">
      <c r="A423" s="746"/>
      <c r="B423" s="747"/>
      <c r="C423" s="747"/>
      <c r="D423" s="877"/>
      <c r="E423" s="878"/>
      <c r="F423" s="878"/>
      <c r="G423" s="878"/>
      <c r="H423" s="878"/>
      <c r="I423" s="878"/>
      <c r="J423" s="878"/>
      <c r="K423" s="878"/>
      <c r="L423" s="878"/>
      <c r="M423" s="878"/>
      <c r="N423" s="878"/>
      <c r="O423" s="878"/>
      <c r="P423" s="878"/>
      <c r="Q423" s="878"/>
      <c r="R423" s="878"/>
      <c r="S423" s="878"/>
      <c r="T423" s="878"/>
      <c r="U423" s="878"/>
      <c r="V423" s="878"/>
      <c r="W423" s="879"/>
      <c r="X423" s="1153" t="str">
        <f>IF(AND(AF423="",AN423="",AV423=""),IF(FIO="","",0),"")</f>
        <v/>
      </c>
      <c r="Y423" s="1153"/>
      <c r="Z423" s="1153"/>
      <c r="AA423" s="1153"/>
      <c r="AB423" s="1153"/>
      <c r="AC423" s="1153"/>
      <c r="AD423" s="1153"/>
      <c r="AE423" s="1154"/>
      <c r="AF423" s="1168"/>
      <c r="AG423" s="1169"/>
      <c r="AH423" s="1169"/>
      <c r="AI423" s="1169"/>
      <c r="AJ423" s="1169"/>
      <c r="AK423" s="1169"/>
      <c r="AL423" s="1169"/>
      <c r="AM423" s="1170"/>
      <c r="AN423" s="1168"/>
      <c r="AO423" s="1169"/>
      <c r="AP423" s="1169"/>
      <c r="AQ423" s="1169"/>
      <c r="AR423" s="1169"/>
      <c r="AS423" s="1169"/>
      <c r="AT423" s="1169"/>
      <c r="AU423" s="1170"/>
      <c r="AV423" s="1168"/>
      <c r="AW423" s="1169"/>
      <c r="AX423" s="1169"/>
      <c r="AY423" s="1169"/>
      <c r="AZ423" s="1169"/>
      <c r="BA423" s="1169"/>
      <c r="BB423" s="1169"/>
      <c r="BC423" s="1169"/>
      <c r="BD423" s="1169"/>
      <c r="BE423" s="1170"/>
      <c r="BF423" s="237"/>
      <c r="BG423" s="29">
        <f>MAX(X423:BE424)</f>
        <v>0</v>
      </c>
      <c r="BH423" s="311"/>
      <c r="BI423" s="311">
        <v>300</v>
      </c>
      <c r="BJ423" s="2"/>
    </row>
    <row r="424" spans="1:68" ht="12.75" customHeight="1">
      <c r="A424" s="749"/>
      <c r="B424" s="750"/>
      <c r="C424" s="750"/>
      <c r="D424" s="880"/>
      <c r="E424" s="881"/>
      <c r="F424" s="881"/>
      <c r="G424" s="881"/>
      <c r="H424" s="881"/>
      <c r="I424" s="881"/>
      <c r="J424" s="881"/>
      <c r="K424" s="881"/>
      <c r="L424" s="881"/>
      <c r="M424" s="881"/>
      <c r="N424" s="881"/>
      <c r="O424" s="881"/>
      <c r="P424" s="881"/>
      <c r="Q424" s="881"/>
      <c r="R424" s="881"/>
      <c r="S424" s="881"/>
      <c r="T424" s="881"/>
      <c r="U424" s="881"/>
      <c r="V424" s="881"/>
      <c r="W424" s="882"/>
      <c r="X424" s="1155"/>
      <c r="Y424" s="1155"/>
      <c r="Z424" s="1155"/>
      <c r="AA424" s="1155"/>
      <c r="AB424" s="1155"/>
      <c r="AC424" s="1155"/>
      <c r="AD424" s="1155"/>
      <c r="AE424" s="1156"/>
      <c r="AF424" s="1171"/>
      <c r="AG424" s="1172"/>
      <c r="AH424" s="1172"/>
      <c r="AI424" s="1172"/>
      <c r="AJ424" s="1172"/>
      <c r="AK424" s="1172"/>
      <c r="AL424" s="1172"/>
      <c r="AM424" s="1173"/>
      <c r="AN424" s="1171"/>
      <c r="AO424" s="1172"/>
      <c r="AP424" s="1172"/>
      <c r="AQ424" s="1172"/>
      <c r="AR424" s="1172"/>
      <c r="AS424" s="1172"/>
      <c r="AT424" s="1172"/>
      <c r="AU424" s="1173"/>
      <c r="AV424" s="1171"/>
      <c r="AW424" s="1172"/>
      <c r="AX424" s="1172"/>
      <c r="AY424" s="1172"/>
      <c r="AZ424" s="1172"/>
      <c r="BA424" s="1172"/>
      <c r="BB424" s="1172"/>
      <c r="BC424" s="1172"/>
      <c r="BD424" s="1172"/>
      <c r="BE424" s="1173"/>
      <c r="BF424" s="237"/>
      <c r="BG424" s="224"/>
      <c r="BH424" s="224"/>
      <c r="BI424" s="224"/>
      <c r="BJ424" s="2"/>
    </row>
    <row r="425" spans="1:68" ht="11.25" hidden="1" customHeight="1">
      <c r="A425" s="325"/>
      <c r="B425" s="325"/>
      <c r="C425" s="325"/>
      <c r="D425" s="326"/>
      <c r="E425" s="326"/>
      <c r="F425" s="326"/>
      <c r="G425" s="326"/>
      <c r="H425" s="326"/>
      <c r="I425" s="326"/>
      <c r="J425" s="326"/>
      <c r="K425" s="326"/>
      <c r="L425" s="326"/>
      <c r="M425" s="326"/>
      <c r="N425" s="326"/>
      <c r="O425" s="326"/>
      <c r="P425" s="326"/>
      <c r="Q425" s="326"/>
      <c r="R425" s="326"/>
      <c r="S425" s="326"/>
      <c r="T425" s="326"/>
      <c r="U425" s="326"/>
      <c r="V425" s="326"/>
      <c r="W425" s="326"/>
      <c r="X425" s="50"/>
      <c r="Y425" s="50"/>
      <c r="Z425" s="50"/>
      <c r="AA425" s="50"/>
      <c r="AB425" s="50"/>
      <c r="AC425" s="50"/>
      <c r="AD425" s="50"/>
      <c r="AE425" s="50"/>
      <c r="AF425" s="251"/>
      <c r="AG425" s="251"/>
      <c r="AH425" s="251"/>
      <c r="AI425" s="251"/>
      <c r="AJ425" s="251"/>
      <c r="AK425" s="251"/>
      <c r="AL425" s="251"/>
      <c r="AM425" s="251"/>
      <c r="AN425" s="251"/>
      <c r="AO425" s="251"/>
      <c r="AP425" s="251"/>
      <c r="AQ425" s="251"/>
      <c r="AR425" s="251"/>
      <c r="AS425" s="251"/>
      <c r="AT425" s="251"/>
      <c r="AU425" s="251"/>
      <c r="AV425" s="251"/>
      <c r="AW425" s="251"/>
      <c r="AX425" s="251"/>
      <c r="AY425" s="251"/>
      <c r="AZ425" s="251"/>
      <c r="BA425" s="251"/>
      <c r="BB425" s="251"/>
      <c r="BC425" s="251"/>
      <c r="BD425" s="251"/>
      <c r="BE425" s="251"/>
      <c r="BF425" s="237"/>
      <c r="BG425" s="224"/>
      <c r="BH425" s="238"/>
      <c r="BI425" s="34"/>
      <c r="BJ425" s="2"/>
    </row>
    <row r="426" spans="1:68" s="127" customFormat="1" ht="12.75" hidden="1" customHeight="1">
      <c r="A426" s="229" t="s">
        <v>359</v>
      </c>
      <c r="B426" s="254"/>
      <c r="C426" s="254"/>
      <c r="D426" s="254"/>
      <c r="E426" s="254"/>
      <c r="F426" s="254"/>
      <c r="G426" s="254"/>
      <c r="H426" s="254"/>
      <c r="I426" s="254"/>
      <c r="J426" s="254"/>
      <c r="K426" s="254"/>
      <c r="L426" s="254"/>
      <c r="M426" s="254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237"/>
      <c r="BG426" s="296"/>
      <c r="BH426" s="290"/>
      <c r="BI426" s="290"/>
      <c r="BJ426" s="297"/>
      <c r="BK426" s="290"/>
      <c r="BL426" s="290"/>
      <c r="BM426" s="290"/>
      <c r="BN426" s="290"/>
      <c r="BO426" s="290"/>
      <c r="BP426" s="290"/>
    </row>
    <row r="427" spans="1:68" ht="12.75" hidden="1" customHeight="1">
      <c r="A427" s="816" t="s">
        <v>379</v>
      </c>
      <c r="B427" s="817"/>
      <c r="C427" s="818"/>
      <c r="D427" s="825" t="s">
        <v>349</v>
      </c>
      <c r="E427" s="826"/>
      <c r="F427" s="826"/>
      <c r="G427" s="826"/>
      <c r="H427" s="826"/>
      <c r="I427" s="826"/>
      <c r="J427" s="826"/>
      <c r="K427" s="826"/>
      <c r="L427" s="826"/>
      <c r="M427" s="826"/>
      <c r="N427" s="826"/>
      <c r="O427" s="826"/>
      <c r="P427" s="826"/>
      <c r="Q427" s="826"/>
      <c r="R427" s="826"/>
      <c r="S427" s="826"/>
      <c r="T427" s="826"/>
      <c r="U427" s="826"/>
      <c r="V427" s="826"/>
      <c r="W427" s="890"/>
      <c r="X427" s="833" t="s">
        <v>527</v>
      </c>
      <c r="Y427" s="834"/>
      <c r="Z427" s="834"/>
      <c r="AA427" s="834"/>
      <c r="AB427" s="834"/>
      <c r="AC427" s="834"/>
      <c r="AD427" s="834"/>
      <c r="AE427" s="834"/>
      <c r="AF427" s="834"/>
      <c r="AG427" s="834"/>
      <c r="AH427" s="834"/>
      <c r="AI427" s="834"/>
      <c r="AJ427" s="834"/>
      <c r="AK427" s="834"/>
      <c r="AL427" s="834"/>
      <c r="AM427" s="834"/>
      <c r="AN427" s="834"/>
      <c r="AO427" s="834"/>
      <c r="AP427" s="834"/>
      <c r="AQ427" s="834"/>
      <c r="AR427" s="834"/>
      <c r="AS427" s="834"/>
      <c r="AT427" s="834"/>
      <c r="AU427" s="834"/>
      <c r="AV427" s="834"/>
      <c r="AW427" s="834"/>
      <c r="AX427" s="834"/>
      <c r="AY427" s="834"/>
      <c r="AZ427" s="834"/>
      <c r="BA427" s="834"/>
      <c r="BB427" s="834"/>
      <c r="BC427" s="834"/>
      <c r="BD427" s="834"/>
      <c r="BE427" s="835"/>
      <c r="BF427" s="237"/>
      <c r="BH427" s="2"/>
      <c r="BI427" s="2"/>
    </row>
    <row r="428" spans="1:68" ht="12.75" hidden="1" customHeight="1">
      <c r="A428" s="819"/>
      <c r="B428" s="820"/>
      <c r="C428" s="821"/>
      <c r="D428" s="827"/>
      <c r="E428" s="828"/>
      <c r="F428" s="828"/>
      <c r="G428" s="828"/>
      <c r="H428" s="828"/>
      <c r="I428" s="828"/>
      <c r="J428" s="828"/>
      <c r="K428" s="828"/>
      <c r="L428" s="828"/>
      <c r="M428" s="828"/>
      <c r="N428" s="828"/>
      <c r="O428" s="828"/>
      <c r="P428" s="828"/>
      <c r="Q428" s="828"/>
      <c r="R428" s="828"/>
      <c r="S428" s="828"/>
      <c r="T428" s="828"/>
      <c r="U428" s="828"/>
      <c r="V428" s="828"/>
      <c r="W428" s="891"/>
      <c r="X428" s="836" t="s">
        <v>234</v>
      </c>
      <c r="Y428" s="837"/>
      <c r="Z428" s="837"/>
      <c r="AA428" s="837"/>
      <c r="AB428" s="837"/>
      <c r="AC428" s="837"/>
      <c r="AD428" s="837"/>
      <c r="AE428" s="837"/>
      <c r="AF428" s="837"/>
      <c r="AG428" s="837"/>
      <c r="AH428" s="837"/>
      <c r="AI428" s="837"/>
      <c r="AJ428" s="837"/>
      <c r="AK428" s="837"/>
      <c r="AL428" s="837"/>
      <c r="AM428" s="837"/>
      <c r="AN428" s="837"/>
      <c r="AO428" s="837"/>
      <c r="AP428" s="837"/>
      <c r="AQ428" s="837"/>
      <c r="AR428" s="837"/>
      <c r="AS428" s="837"/>
      <c r="AT428" s="837"/>
      <c r="AU428" s="837"/>
      <c r="AV428" s="837"/>
      <c r="AW428" s="837"/>
      <c r="AX428" s="837"/>
      <c r="AY428" s="837"/>
      <c r="AZ428" s="837"/>
      <c r="BA428" s="837"/>
      <c r="BB428" s="837"/>
      <c r="BC428" s="837"/>
      <c r="BD428" s="837"/>
      <c r="BE428" s="838"/>
      <c r="BF428" s="237"/>
      <c r="BH428" s="2"/>
      <c r="BI428" s="2"/>
    </row>
    <row r="429" spans="1:68" ht="12.75" hidden="1" customHeight="1">
      <c r="A429" s="822"/>
      <c r="B429" s="823"/>
      <c r="C429" s="824"/>
      <c r="D429" s="829"/>
      <c r="E429" s="830"/>
      <c r="F429" s="830"/>
      <c r="G429" s="830"/>
      <c r="H429" s="830"/>
      <c r="I429" s="830"/>
      <c r="J429" s="830"/>
      <c r="K429" s="830"/>
      <c r="L429" s="830"/>
      <c r="M429" s="830"/>
      <c r="N429" s="830"/>
      <c r="O429" s="830"/>
      <c r="P429" s="830"/>
      <c r="Q429" s="830"/>
      <c r="R429" s="830"/>
      <c r="S429" s="830"/>
      <c r="T429" s="830"/>
      <c r="U429" s="830"/>
      <c r="V429" s="830"/>
      <c r="W429" s="892"/>
      <c r="X429" s="839">
        <v>0</v>
      </c>
      <c r="Y429" s="840"/>
      <c r="Z429" s="840"/>
      <c r="AA429" s="840"/>
      <c r="AB429" s="840"/>
      <c r="AC429" s="840"/>
      <c r="AD429" s="840"/>
      <c r="AE429" s="841"/>
      <c r="AF429" s="839">
        <v>100</v>
      </c>
      <c r="AG429" s="840"/>
      <c r="AH429" s="840"/>
      <c r="AI429" s="840"/>
      <c r="AJ429" s="840"/>
      <c r="AK429" s="840"/>
      <c r="AL429" s="840"/>
      <c r="AM429" s="841"/>
      <c r="AN429" s="839">
        <v>200</v>
      </c>
      <c r="AO429" s="840"/>
      <c r="AP429" s="840"/>
      <c r="AQ429" s="840"/>
      <c r="AR429" s="840"/>
      <c r="AS429" s="840"/>
      <c r="AT429" s="840"/>
      <c r="AU429" s="841"/>
      <c r="AV429" s="839">
        <v>300</v>
      </c>
      <c r="AW429" s="840"/>
      <c r="AX429" s="840"/>
      <c r="AY429" s="840"/>
      <c r="AZ429" s="840"/>
      <c r="BA429" s="840"/>
      <c r="BB429" s="840"/>
      <c r="BC429" s="840"/>
      <c r="BD429" s="840"/>
      <c r="BE429" s="841"/>
      <c r="BF429" s="237"/>
      <c r="BH429" s="2"/>
      <c r="BI429" s="2"/>
    </row>
    <row r="430" spans="1:68" ht="31.5" customHeight="1">
      <c r="A430" s="743" t="s">
        <v>113</v>
      </c>
      <c r="B430" s="744"/>
      <c r="C430" s="744"/>
      <c r="D430" s="752" t="s">
        <v>114</v>
      </c>
      <c r="E430" s="753"/>
      <c r="F430" s="753"/>
      <c r="G430" s="753"/>
      <c r="H430" s="753"/>
      <c r="I430" s="753"/>
      <c r="J430" s="753"/>
      <c r="K430" s="753"/>
      <c r="L430" s="753"/>
      <c r="M430" s="753"/>
      <c r="N430" s="753"/>
      <c r="O430" s="753"/>
      <c r="P430" s="753"/>
      <c r="Q430" s="753"/>
      <c r="R430" s="753"/>
      <c r="S430" s="753"/>
      <c r="T430" s="753"/>
      <c r="U430" s="753"/>
      <c r="V430" s="753"/>
      <c r="W430" s="754"/>
      <c r="X430" s="986" t="s">
        <v>408</v>
      </c>
      <c r="Y430" s="868"/>
      <c r="Z430" s="868"/>
      <c r="AA430" s="868"/>
      <c r="AB430" s="868"/>
      <c r="AC430" s="868"/>
      <c r="AD430" s="868"/>
      <c r="AE430" s="869"/>
      <c r="AF430" s="986" t="s">
        <v>484</v>
      </c>
      <c r="AG430" s="868"/>
      <c r="AH430" s="868"/>
      <c r="AI430" s="868"/>
      <c r="AJ430" s="868"/>
      <c r="AK430" s="868"/>
      <c r="AL430" s="868"/>
      <c r="AM430" s="869"/>
      <c r="AN430" s="986" t="s">
        <v>512</v>
      </c>
      <c r="AO430" s="868"/>
      <c r="AP430" s="868"/>
      <c r="AQ430" s="868"/>
      <c r="AR430" s="868"/>
      <c r="AS430" s="868"/>
      <c r="AT430" s="868"/>
      <c r="AU430" s="869"/>
      <c r="AV430" s="986" t="s">
        <v>64</v>
      </c>
      <c r="AW430" s="868"/>
      <c r="AX430" s="868"/>
      <c r="AY430" s="868"/>
      <c r="AZ430" s="868"/>
      <c r="BA430" s="868"/>
      <c r="BB430" s="868"/>
      <c r="BC430" s="868"/>
      <c r="BD430" s="868"/>
      <c r="BE430" s="869"/>
      <c r="BF430" s="237"/>
      <c r="BH430" s="224"/>
      <c r="BI430" s="224"/>
    </row>
    <row r="431" spans="1:68" ht="21" customHeight="1">
      <c r="A431" s="746"/>
      <c r="B431" s="747"/>
      <c r="C431" s="747"/>
      <c r="D431" s="877" t="s">
        <v>65</v>
      </c>
      <c r="E431" s="878"/>
      <c r="F431" s="878"/>
      <c r="G431" s="878"/>
      <c r="H431" s="878"/>
      <c r="I431" s="878"/>
      <c r="J431" s="878"/>
      <c r="K431" s="878"/>
      <c r="L431" s="878"/>
      <c r="M431" s="878"/>
      <c r="N431" s="878"/>
      <c r="O431" s="878"/>
      <c r="P431" s="878"/>
      <c r="Q431" s="878"/>
      <c r="R431" s="878"/>
      <c r="S431" s="878"/>
      <c r="T431" s="878"/>
      <c r="U431" s="878"/>
      <c r="V431" s="878"/>
      <c r="W431" s="879"/>
      <c r="X431" s="994"/>
      <c r="Y431" s="872"/>
      <c r="Z431" s="872"/>
      <c r="AA431" s="872"/>
      <c r="AB431" s="872"/>
      <c r="AC431" s="872"/>
      <c r="AD431" s="872"/>
      <c r="AE431" s="873"/>
      <c r="AF431" s="994"/>
      <c r="AG431" s="872"/>
      <c r="AH431" s="872"/>
      <c r="AI431" s="872"/>
      <c r="AJ431" s="872"/>
      <c r="AK431" s="872"/>
      <c r="AL431" s="872"/>
      <c r="AM431" s="873"/>
      <c r="AN431" s="994"/>
      <c r="AO431" s="872"/>
      <c r="AP431" s="872"/>
      <c r="AQ431" s="872"/>
      <c r="AR431" s="872"/>
      <c r="AS431" s="872"/>
      <c r="AT431" s="872"/>
      <c r="AU431" s="873"/>
      <c r="AV431" s="994"/>
      <c r="AW431" s="872"/>
      <c r="AX431" s="872"/>
      <c r="AY431" s="872"/>
      <c r="AZ431" s="872"/>
      <c r="BA431" s="872"/>
      <c r="BB431" s="872"/>
      <c r="BC431" s="872"/>
      <c r="BD431" s="872"/>
      <c r="BE431" s="873"/>
      <c r="BF431" s="237"/>
      <c r="BH431" s="2"/>
      <c r="BI431" s="2"/>
    </row>
    <row r="432" spans="1:68" ht="15" customHeight="1">
      <c r="A432" s="746"/>
      <c r="B432" s="747"/>
      <c r="C432" s="747"/>
      <c r="D432" s="877"/>
      <c r="E432" s="878"/>
      <c r="F432" s="878"/>
      <c r="G432" s="878"/>
      <c r="H432" s="878"/>
      <c r="I432" s="878"/>
      <c r="J432" s="878"/>
      <c r="K432" s="878"/>
      <c r="L432" s="878"/>
      <c r="M432" s="878"/>
      <c r="N432" s="878"/>
      <c r="O432" s="878"/>
      <c r="P432" s="878"/>
      <c r="Q432" s="878"/>
      <c r="R432" s="878"/>
      <c r="S432" s="878"/>
      <c r="T432" s="878"/>
      <c r="U432" s="878"/>
      <c r="V432" s="878"/>
      <c r="W432" s="879"/>
      <c r="X432" s="1153" t="str">
        <f>IF(AND(AF432="",AN432="",AV432=""),IF(FIO="","",0),"")</f>
        <v/>
      </c>
      <c r="Y432" s="1153"/>
      <c r="Z432" s="1153"/>
      <c r="AA432" s="1153"/>
      <c r="AB432" s="1153"/>
      <c r="AC432" s="1153"/>
      <c r="AD432" s="1153"/>
      <c r="AE432" s="1154"/>
      <c r="AF432" s="1168">
        <v>100</v>
      </c>
      <c r="AG432" s="1169"/>
      <c r="AH432" s="1169"/>
      <c r="AI432" s="1169"/>
      <c r="AJ432" s="1169"/>
      <c r="AK432" s="1169"/>
      <c r="AL432" s="1169"/>
      <c r="AM432" s="1170"/>
      <c r="AN432" s="1168"/>
      <c r="AO432" s="1169"/>
      <c r="AP432" s="1169"/>
      <c r="AQ432" s="1169"/>
      <c r="AR432" s="1169"/>
      <c r="AS432" s="1169"/>
      <c r="AT432" s="1169"/>
      <c r="AU432" s="1170"/>
      <c r="AV432" s="1168"/>
      <c r="AW432" s="1169"/>
      <c r="AX432" s="1169"/>
      <c r="AY432" s="1169"/>
      <c r="AZ432" s="1169"/>
      <c r="BA432" s="1169"/>
      <c r="BB432" s="1169"/>
      <c r="BC432" s="1169"/>
      <c r="BD432" s="1169"/>
      <c r="BE432" s="1170"/>
      <c r="BF432" s="237"/>
      <c r="BG432" s="29">
        <f>MAX(X432:BE433)</f>
        <v>100</v>
      </c>
      <c r="BH432" s="311"/>
      <c r="BI432" s="311">
        <v>300</v>
      </c>
      <c r="BJ432" s="2"/>
    </row>
    <row r="433" spans="1:66" ht="12.75" customHeight="1">
      <c r="A433" s="749"/>
      <c r="B433" s="750"/>
      <c r="C433" s="750"/>
      <c r="D433" s="880"/>
      <c r="E433" s="881"/>
      <c r="F433" s="881"/>
      <c r="G433" s="881"/>
      <c r="H433" s="881"/>
      <c r="I433" s="881"/>
      <c r="J433" s="881"/>
      <c r="K433" s="881"/>
      <c r="L433" s="881"/>
      <c r="M433" s="881"/>
      <c r="N433" s="881"/>
      <c r="O433" s="881"/>
      <c r="P433" s="881"/>
      <c r="Q433" s="881"/>
      <c r="R433" s="881"/>
      <c r="S433" s="881"/>
      <c r="T433" s="881"/>
      <c r="U433" s="881"/>
      <c r="V433" s="881"/>
      <c r="W433" s="882"/>
      <c r="X433" s="1155"/>
      <c r="Y433" s="1155"/>
      <c r="Z433" s="1155"/>
      <c r="AA433" s="1155"/>
      <c r="AB433" s="1155"/>
      <c r="AC433" s="1155"/>
      <c r="AD433" s="1155"/>
      <c r="AE433" s="1156"/>
      <c r="AF433" s="1171"/>
      <c r="AG433" s="1172"/>
      <c r="AH433" s="1172"/>
      <c r="AI433" s="1172"/>
      <c r="AJ433" s="1172"/>
      <c r="AK433" s="1172"/>
      <c r="AL433" s="1172"/>
      <c r="AM433" s="1173"/>
      <c r="AN433" s="1171"/>
      <c r="AO433" s="1172"/>
      <c r="AP433" s="1172"/>
      <c r="AQ433" s="1172"/>
      <c r="AR433" s="1172"/>
      <c r="AS433" s="1172"/>
      <c r="AT433" s="1172"/>
      <c r="AU433" s="1173"/>
      <c r="AV433" s="1171"/>
      <c r="AW433" s="1172"/>
      <c r="AX433" s="1172"/>
      <c r="AY433" s="1172"/>
      <c r="AZ433" s="1172"/>
      <c r="BA433" s="1172"/>
      <c r="BB433" s="1172"/>
      <c r="BC433" s="1172"/>
      <c r="BD433" s="1172"/>
      <c r="BE433" s="1173"/>
      <c r="BF433" s="237"/>
      <c r="BG433" s="224"/>
      <c r="BH433" s="238" t="str">
        <f>IF(вывод1="да",IF(AND('ЭЗ предм'!X418=0,'ЭЗ предм'!X423=0,'ЭЗ предм'!AF432&lt;&gt;100),_72ч,""),"")</f>
        <v/>
      </c>
      <c r="BI433" s="34"/>
      <c r="BJ433" s="2"/>
    </row>
    <row r="434" spans="1:66" ht="12.75" customHeight="1">
      <c r="A434" s="325"/>
      <c r="B434" s="325"/>
      <c r="C434" s="325"/>
      <c r="D434" s="326"/>
      <c r="E434" s="326"/>
      <c r="F434" s="326"/>
      <c r="G434" s="326"/>
      <c r="H434" s="326"/>
      <c r="I434" s="326"/>
      <c r="J434" s="326"/>
      <c r="K434" s="326"/>
      <c r="L434" s="326"/>
      <c r="M434" s="326"/>
      <c r="N434" s="326"/>
      <c r="O434" s="326"/>
      <c r="P434" s="326"/>
      <c r="Q434" s="326"/>
      <c r="R434" s="326"/>
      <c r="S434" s="326"/>
      <c r="T434" s="326"/>
      <c r="U434" s="326"/>
      <c r="V434" s="326"/>
      <c r="W434" s="326"/>
      <c r="X434" s="50"/>
      <c r="Y434" s="50"/>
      <c r="Z434" s="50"/>
      <c r="AA434" s="50"/>
      <c r="AB434" s="50"/>
      <c r="AC434" s="50"/>
      <c r="AD434" s="50"/>
      <c r="AE434" s="50"/>
      <c r="AF434" s="251"/>
      <c r="AG434" s="251"/>
      <c r="AH434" s="251"/>
      <c r="AI434" s="251"/>
      <c r="AJ434" s="251"/>
      <c r="AK434" s="251"/>
      <c r="AL434" s="251"/>
      <c r="AM434" s="251"/>
      <c r="AN434" s="251"/>
      <c r="AO434" s="251"/>
      <c r="AP434" s="251"/>
      <c r="AQ434" s="251"/>
      <c r="AR434" s="251"/>
      <c r="AS434" s="251"/>
      <c r="AT434" s="251"/>
      <c r="AU434" s="251"/>
      <c r="AV434" s="251"/>
      <c r="AW434" s="251"/>
      <c r="AX434" s="251"/>
      <c r="AY434" s="251"/>
      <c r="AZ434" s="251"/>
      <c r="BA434" s="251"/>
      <c r="BB434" s="251"/>
      <c r="BC434" s="251"/>
      <c r="BD434" s="251"/>
      <c r="BE434" s="251"/>
      <c r="BF434" s="237"/>
      <c r="BG434" s="224"/>
      <c r="BH434" s="238"/>
      <c r="BI434" s="34"/>
      <c r="BJ434" s="2"/>
    </row>
    <row r="435" spans="1:66" ht="12.75" customHeight="1">
      <c r="W435" s="8"/>
      <c r="X435" s="48"/>
      <c r="Y435" s="48"/>
      <c r="BF435" s="237"/>
      <c r="BH435" s="2"/>
      <c r="BI435" s="2"/>
    </row>
    <row r="436" spans="1:66" ht="12.75" customHeight="1">
      <c r="BF436" s="237"/>
      <c r="BH436" s="37"/>
      <c r="BI436" s="38"/>
    </row>
    <row r="437" spans="1:66" ht="15.75" customHeight="1"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F437" s="237"/>
      <c r="BH437" s="37"/>
      <c r="BI437" s="38"/>
    </row>
    <row r="438" spans="1:66" s="10" customFormat="1" ht="15.75" customHeight="1">
      <c r="C438" s="1133" t="s">
        <v>520</v>
      </c>
      <c r="D438" s="1134"/>
      <c r="E438" s="1134"/>
      <c r="F438" s="1134"/>
      <c r="G438" s="1134"/>
      <c r="H438" s="1134"/>
      <c r="I438" s="1134"/>
      <c r="J438" s="1134"/>
      <c r="K438" s="1134"/>
      <c r="L438" s="1134"/>
      <c r="M438" s="1134"/>
      <c r="N438" s="1134"/>
      <c r="O438" s="1134"/>
      <c r="P438" s="1134"/>
      <c r="Q438" s="1134"/>
      <c r="R438" s="1134"/>
      <c r="S438" s="1134"/>
      <c r="T438" s="1134"/>
      <c r="U438" s="1134"/>
      <c r="V438" s="1134"/>
      <c r="W438" s="1135"/>
      <c r="X438" s="1034" t="s">
        <v>519</v>
      </c>
      <c r="Y438" s="1035"/>
      <c r="Z438" s="1035"/>
      <c r="AA438" s="1035"/>
      <c r="AB438" s="1035"/>
      <c r="AC438" s="1035"/>
      <c r="AD438" s="1035"/>
      <c r="AE438" s="1035"/>
      <c r="AF438" s="1035"/>
      <c r="AG438" s="1035"/>
      <c r="AH438" s="1035"/>
      <c r="AI438" s="1035"/>
      <c r="AJ438" s="1035"/>
      <c r="AK438" s="1035"/>
      <c r="AL438" s="1035"/>
      <c r="AM438" s="1035"/>
      <c r="AN438" s="1035"/>
      <c r="AO438" s="1035"/>
      <c r="AP438" s="1035"/>
      <c r="AQ438" s="1035"/>
      <c r="AR438" s="1035"/>
      <c r="AS438" s="1035"/>
      <c r="AT438" s="1035"/>
      <c r="AU438" s="1035"/>
      <c r="AV438" s="1035"/>
      <c r="AW438" s="1035"/>
      <c r="AX438" s="1035"/>
      <c r="AY438" s="1035"/>
      <c r="AZ438" s="1035"/>
      <c r="BA438" s="1036"/>
      <c r="BF438" s="237"/>
      <c r="BG438" s="47"/>
      <c r="BH438" s="40" t="s">
        <v>381</v>
      </c>
      <c r="BI438" s="36"/>
      <c r="BJ438" s="79" t="s">
        <v>291</v>
      </c>
      <c r="BK438" s="11"/>
      <c r="BL438" s="44"/>
      <c r="BM438" s="44"/>
      <c r="BN438" s="53"/>
    </row>
    <row r="439" spans="1:66" s="10" customFormat="1" ht="15.75">
      <c r="C439" s="333" t="s">
        <v>337</v>
      </c>
      <c r="D439" s="1037" t="s">
        <v>521</v>
      </c>
      <c r="E439" s="1037"/>
      <c r="F439" s="1037"/>
      <c r="G439" s="1037"/>
      <c r="H439" s="1037"/>
      <c r="I439" s="1037"/>
      <c r="J439" s="1037"/>
      <c r="K439" s="1037"/>
      <c r="L439" s="1037"/>
      <c r="M439" s="1037"/>
      <c r="N439" s="1037"/>
      <c r="O439" s="1037"/>
      <c r="P439" s="323"/>
      <c r="Q439" s="323"/>
      <c r="R439" s="323"/>
      <c r="S439" s="323"/>
      <c r="T439" s="323"/>
      <c r="U439" s="323"/>
      <c r="V439" s="323"/>
      <c r="W439" s="324"/>
      <c r="X439" s="1175">
        <f>'общие сведения'!O5</f>
        <v>920</v>
      </c>
      <c r="Y439" s="1031"/>
      <c r="Z439" s="1031"/>
      <c r="AA439" s="1031"/>
      <c r="AB439" s="1031"/>
      <c r="AC439" s="1031"/>
      <c r="AD439" s="1031"/>
      <c r="AE439" s="1031"/>
      <c r="AF439" s="1031"/>
      <c r="AG439" s="1031"/>
      <c r="AH439" s="1031"/>
      <c r="AI439" s="1031"/>
      <c r="AJ439" s="1031"/>
      <c r="AK439" s="1031"/>
      <c r="AL439" s="1031"/>
      <c r="AM439" s="1031"/>
      <c r="AN439" s="1031"/>
      <c r="AO439" s="1031"/>
      <c r="AP439" s="1031"/>
      <c r="AQ439" s="1031"/>
      <c r="AR439" s="1031"/>
      <c r="AS439" s="1031"/>
      <c r="AT439" s="1031"/>
      <c r="AU439" s="1031"/>
      <c r="AV439" s="1031"/>
      <c r="AW439" s="1031"/>
      <c r="AX439" s="1031"/>
      <c r="AY439" s="1031"/>
      <c r="AZ439" s="1031"/>
      <c r="BA439" s="1039"/>
      <c r="BE439" s="35"/>
      <c r="BF439" s="237"/>
      <c r="BG439" s="46" t="s">
        <v>292</v>
      </c>
      <c r="BH439" s="41"/>
      <c r="BI439" s="130" t="s">
        <v>382</v>
      </c>
      <c r="BJ439" s="79"/>
      <c r="BK439" s="11"/>
      <c r="BL439" s="44"/>
      <c r="BM439" s="44"/>
      <c r="BN439" s="12"/>
    </row>
    <row r="440" spans="1:66" s="10" customFormat="1" ht="15.75">
      <c r="C440" s="332" t="s">
        <v>372</v>
      </c>
      <c r="D440" s="1031" t="s">
        <v>522</v>
      </c>
      <c r="E440" s="1031"/>
      <c r="F440" s="1031"/>
      <c r="G440" s="1031"/>
      <c r="H440" s="1031"/>
      <c r="I440" s="1031"/>
      <c r="J440" s="1031"/>
      <c r="K440" s="1031"/>
      <c r="L440" s="1031"/>
      <c r="M440" s="1031"/>
      <c r="N440" s="1031"/>
      <c r="O440" s="1031"/>
      <c r="P440" s="334"/>
      <c r="Q440" s="334"/>
      <c r="R440" s="334"/>
      <c r="S440" s="334"/>
      <c r="T440" s="334"/>
      <c r="U440" s="334"/>
      <c r="V440" s="334"/>
      <c r="W440" s="335"/>
      <c r="X440" s="1175">
        <f>'общие сведения'!P5</f>
        <v>1710</v>
      </c>
      <c r="Y440" s="1031"/>
      <c r="Z440" s="1031"/>
      <c r="AA440" s="1031"/>
      <c r="AB440" s="1031"/>
      <c r="AC440" s="1031"/>
      <c r="AD440" s="1031"/>
      <c r="AE440" s="1031"/>
      <c r="AF440" s="1031"/>
      <c r="AG440" s="1031"/>
      <c r="AH440" s="1031"/>
      <c r="AI440" s="1031"/>
      <c r="AJ440" s="1031"/>
      <c r="AK440" s="1031"/>
      <c r="AL440" s="1031"/>
      <c r="AM440" s="1031"/>
      <c r="AN440" s="1031"/>
      <c r="AO440" s="1031"/>
      <c r="AP440" s="1031"/>
      <c r="AQ440" s="1031"/>
      <c r="AR440" s="1031"/>
      <c r="AS440" s="1031"/>
      <c r="AT440" s="1031"/>
      <c r="AU440" s="1031"/>
      <c r="AV440" s="1031"/>
      <c r="AW440" s="1031"/>
      <c r="AX440" s="1031"/>
      <c r="AY440" s="1031"/>
      <c r="AZ440" s="1031"/>
      <c r="BA440" s="1039"/>
      <c r="BE440" s="35"/>
      <c r="BF440" s="237"/>
      <c r="BG440" s="47">
        <f>SUM(BG35:BG437)</f>
        <v>100</v>
      </c>
      <c r="BH440" s="47">
        <f>SUM(BH35:BH437)</f>
        <v>6670</v>
      </c>
      <c r="BI440" s="47">
        <f>SUM(BI35:BI437)</f>
        <v>2761</v>
      </c>
      <c r="BJ440" s="80">
        <f>SUM(BH440:BI440)</f>
        <v>9431</v>
      </c>
      <c r="BK440" s="13"/>
      <c r="BL440" s="44"/>
      <c r="BM440" s="44"/>
      <c r="BN440" s="53"/>
    </row>
    <row r="441" spans="1:66" s="10" customFormat="1" ht="42.75" customHeight="1">
      <c r="A441" s="52"/>
      <c r="B441" s="52"/>
      <c r="C441" s="52"/>
      <c r="D441" s="52"/>
      <c r="E441" s="52"/>
      <c r="BF441" s="237"/>
      <c r="BG441" s="35"/>
      <c r="BH441" s="35"/>
      <c r="BI441" s="35"/>
      <c r="BJ441" s="81"/>
      <c r="BL441" s="14"/>
      <c r="BM441" s="45"/>
      <c r="BN441" s="45"/>
    </row>
    <row r="442" spans="1:66" s="8" customFormat="1" ht="15.75">
      <c r="C442" s="18" t="s">
        <v>377</v>
      </c>
      <c r="AN442" s="1176" t="str">
        <f>IF(OR(FIO="",BG440=0),"",BG440)</f>
        <v/>
      </c>
      <c r="AO442" s="1176"/>
      <c r="AP442" s="1176"/>
      <c r="AQ442" s="1176"/>
      <c r="AR442" s="1176"/>
      <c r="AS442" s="1176"/>
      <c r="AU442" s="18" t="s">
        <v>334</v>
      </c>
      <c r="BF442" s="237"/>
      <c r="BG442" s="33"/>
      <c r="BH442" s="33"/>
      <c r="BI442" s="33"/>
      <c r="BJ442" s="82"/>
      <c r="BL442" s="2"/>
      <c r="BM442" s="2"/>
    </row>
    <row r="443" spans="1:66" s="8" customFormat="1" ht="29.25" customHeight="1">
      <c r="BE443" s="4"/>
      <c r="BF443" s="237"/>
      <c r="BG443" s="4"/>
      <c r="BH443" s="4"/>
      <c r="BI443" s="4"/>
      <c r="BJ443" s="82"/>
    </row>
    <row r="444" spans="1:66" s="8" customFormat="1" ht="15.75" customHeight="1">
      <c r="C444" s="21" t="s">
        <v>393</v>
      </c>
      <c r="Q444" s="1174" t="str">
        <f>IF(OR(Всего="",FIO=""),"",IF(BI32&lt;31,IF(BG33=1,BG32,""),""))</f>
        <v/>
      </c>
      <c r="R444" s="1174"/>
      <c r="S444" s="1174"/>
      <c r="T444" s="1174"/>
      <c r="U444" s="1174"/>
      <c r="V444" s="1174"/>
      <c r="W444" s="1174"/>
      <c r="X444" s="1174"/>
      <c r="Y444" s="1174"/>
      <c r="Z444" s="1174"/>
      <c r="AA444" s="1174"/>
      <c r="AB444" s="1174"/>
      <c r="AC444" s="1174"/>
      <c r="AD444" s="1174"/>
      <c r="AE444" s="1174"/>
      <c r="AF444" s="1174"/>
      <c r="AG444" s="1174"/>
      <c r="AH444" s="1174"/>
      <c r="AI444" s="1174"/>
      <c r="AJ444" s="1174"/>
      <c r="AK444" s="1174"/>
      <c r="AL444" s="1174" t="str">
        <f>IF(OR(Всего="",FIO=""),"",IF(X17="первая",IF(Всего&gt;=порог_п,"соответствует","не соответствует"),IF(Всего&gt;=порог_в,"соответствует","не соответствует")))</f>
        <v/>
      </c>
      <c r="AM444" s="1174"/>
      <c r="AN444" s="1174"/>
      <c r="AO444" s="1174"/>
      <c r="AP444" s="1174"/>
      <c r="AQ444" s="1174"/>
      <c r="AR444" s="1174"/>
      <c r="AS444" s="1174"/>
      <c r="AT444" s="1174"/>
      <c r="AU444" s="1174"/>
      <c r="AV444" s="1174"/>
      <c r="AX444" s="21" t="s">
        <v>336</v>
      </c>
      <c r="BE444" s="16"/>
      <c r="BF444" s="237"/>
    </row>
    <row r="445" spans="1:66" s="8" customFormat="1" ht="24" customHeight="1">
      <c r="B445" s="21" t="s">
        <v>368</v>
      </c>
      <c r="T445" s="1174" t="str">
        <f>IF(OR(AN442="",O9="",X17=""),"",IF(X17="первая",C439,C440))</f>
        <v/>
      </c>
      <c r="U445" s="1174"/>
      <c r="V445" s="1174"/>
      <c r="W445" s="1174"/>
      <c r="X445" s="1174"/>
      <c r="Y445" s="1174"/>
      <c r="AA445" s="21" t="s">
        <v>335</v>
      </c>
      <c r="BE445" s="16"/>
      <c r="BF445" s="237"/>
    </row>
    <row r="446" spans="1:66" s="8" customFormat="1">
      <c r="BE446" s="2"/>
      <c r="BF446" s="237"/>
    </row>
    <row r="447" spans="1:66" s="8" customFormat="1" ht="15.75" customHeight="1">
      <c r="B447" s="215" t="s">
        <v>139</v>
      </c>
      <c r="C447" s="215"/>
      <c r="E447" s="215"/>
      <c r="F447" s="215"/>
      <c r="G447" s="215"/>
      <c r="H447" s="215"/>
      <c r="I447" s="215"/>
      <c r="J447" s="215"/>
      <c r="K447" s="215"/>
      <c r="L447" s="215"/>
      <c r="M447" s="215"/>
      <c r="N447" s="215"/>
      <c r="BE447" s="2"/>
      <c r="BF447" s="237"/>
      <c r="BG447" s="2"/>
      <c r="BH447" s="2"/>
      <c r="BI447" s="2"/>
      <c r="BJ447" s="17"/>
      <c r="BK447" s="17"/>
      <c r="BL447" s="17"/>
      <c r="BM447" s="17"/>
      <c r="BN447" s="17"/>
    </row>
    <row r="448" spans="1:66" s="8" customFormat="1" ht="15.75">
      <c r="B448" s="215" t="s">
        <v>140</v>
      </c>
      <c r="C448" s="215"/>
      <c r="E448" s="215"/>
      <c r="F448" s="215"/>
      <c r="G448" s="215"/>
      <c r="H448" s="215"/>
      <c r="I448" s="215"/>
      <c r="J448" s="215"/>
      <c r="K448" s="215"/>
      <c r="L448" s="215"/>
      <c r="M448" s="215"/>
      <c r="N448" s="256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AB448" s="190"/>
      <c r="AC448" s="255" t="str">
        <f>IF(FIO&lt;&gt;"",IF(фио_предс&lt;&gt;"",'общие сведения'!L88,""),"")</f>
        <v/>
      </c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237"/>
      <c r="BG448" s="2"/>
      <c r="BH448" s="2"/>
      <c r="BI448" s="2"/>
      <c r="BJ448" s="79"/>
      <c r="BL448" s="51"/>
      <c r="BN448" s="20"/>
    </row>
    <row r="449" spans="1:66" s="8" customFormat="1" ht="15.75">
      <c r="B449" s="215"/>
      <c r="N449" s="215"/>
      <c r="AK449" s="69" t="s">
        <v>371</v>
      </c>
      <c r="BF449" s="237"/>
      <c r="BJ449" s="42"/>
      <c r="BK449" s="17"/>
      <c r="BL449" s="17"/>
      <c r="BM449" s="17"/>
      <c r="BN449" s="17"/>
    </row>
    <row r="450" spans="1:66" s="8" customFormat="1" ht="15.75">
      <c r="B450" s="215" t="s">
        <v>369</v>
      </c>
      <c r="N450" s="256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AB450" s="190"/>
      <c r="AC450" s="255" t="str">
        <f>IF(FIO&lt;&gt;"",IF(фио_1чл&lt;&gt;"",'общие сведения'!L90,""),"")</f>
        <v/>
      </c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255"/>
      <c r="BF450" s="237"/>
      <c r="BG450" s="21"/>
      <c r="BH450" s="21"/>
      <c r="BI450" s="21"/>
      <c r="BJ450" s="82"/>
      <c r="BK450" s="52"/>
      <c r="BL450" s="52"/>
      <c r="BN450" s="19"/>
    </row>
    <row r="451" spans="1:66" s="8" customFormat="1" ht="15.75">
      <c r="A451" s="214"/>
      <c r="N451" s="215"/>
      <c r="AC451" s="55"/>
      <c r="AK451" s="69" t="s">
        <v>371</v>
      </c>
      <c r="BE451" s="52"/>
      <c r="BF451" s="237"/>
      <c r="BH451" s="21"/>
      <c r="BI451" s="21"/>
      <c r="BJ451" s="77"/>
      <c r="BK451" s="21"/>
      <c r="BL451" s="21"/>
      <c r="BM451" s="21"/>
      <c r="BN451" s="21"/>
    </row>
    <row r="452" spans="1:66" s="8" customFormat="1" ht="15.75">
      <c r="A452" s="214"/>
      <c r="N452" s="256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AB452" s="190"/>
      <c r="AC452" s="255" t="str">
        <f>IF(FIO&lt;&gt;"",IF(фио_2чл&lt;&gt;"",'общие сведения'!L92,""),"")</f>
        <v/>
      </c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237"/>
      <c r="BG452" s="2"/>
      <c r="BH452" s="2"/>
      <c r="BI452" s="2"/>
      <c r="BJ452" s="79"/>
      <c r="BL452" s="15"/>
      <c r="BM452" s="2"/>
      <c r="BN452" s="2"/>
    </row>
    <row r="453" spans="1:66" s="8" customFormat="1" ht="15.75">
      <c r="A453" s="214"/>
      <c r="N453" s="215"/>
      <c r="AC453" s="55"/>
      <c r="AK453" s="69" t="s">
        <v>371</v>
      </c>
      <c r="BE453" s="54"/>
      <c r="BF453" s="237"/>
      <c r="BG453" s="2"/>
      <c r="BI453" s="54"/>
      <c r="BJ453" s="83"/>
      <c r="BK453" s="54"/>
      <c r="BL453" s="54"/>
      <c r="BM453" s="54"/>
      <c r="BN453" s="54"/>
    </row>
    <row r="454" spans="1:66" s="8" customFormat="1" ht="15.75">
      <c r="A454" s="214"/>
      <c r="N454" s="256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AB454" s="190"/>
      <c r="AC454" s="255" t="str">
        <f>IF(FIO&lt;&gt;"",IF(фио_3чл&lt;&gt;"",'общие сведения'!L94,""),"")</f>
        <v/>
      </c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256"/>
      <c r="BF454" s="237"/>
      <c r="BI454" s="55"/>
      <c r="BJ454" s="84"/>
      <c r="BK454" s="55"/>
      <c r="BL454" s="55"/>
      <c r="BM454" s="55"/>
      <c r="BN454" s="55"/>
    </row>
    <row r="455" spans="1:66" s="8" customFormat="1" ht="15.75">
      <c r="A455" s="214"/>
      <c r="AA455" s="55"/>
      <c r="AC455" s="55"/>
      <c r="BE455" s="54"/>
      <c r="BF455" s="237"/>
      <c r="BG455" s="2"/>
      <c r="BI455" s="54"/>
      <c r="BJ455" s="83"/>
      <c r="BK455" s="54"/>
      <c r="BL455" s="54"/>
      <c r="BM455" s="54"/>
      <c r="BN455" s="54"/>
    </row>
    <row r="456" spans="1:66" s="8" customFormat="1" ht="7.5" customHeight="1">
      <c r="A456" s="213"/>
      <c r="BE456" s="54"/>
      <c r="BF456" s="237"/>
      <c r="BG456" s="2"/>
      <c r="BI456" s="54"/>
      <c r="BJ456" s="83"/>
      <c r="BK456" s="54"/>
      <c r="BL456" s="54"/>
      <c r="BM456" s="54"/>
      <c r="BN456" s="54"/>
    </row>
    <row r="457" spans="1:66" s="8" customFormat="1" ht="15.75">
      <c r="A457" s="212"/>
      <c r="B457" s="215"/>
      <c r="E457" s="215"/>
      <c r="F457" s="215"/>
      <c r="G457" s="215" t="s">
        <v>266</v>
      </c>
      <c r="J457" s="211"/>
      <c r="AH457" s="230" t="str">
        <f>IF(AN442&lt;&gt;""," «  "&amp;'общие сведения'!C97&amp;"  »  "&amp;'общие сведения'!E97&amp;"  20"&amp;'общие сведения'!H97&amp;" г.","« __ » ___________  20__ г.")</f>
        <v>« __ » ___________  20__ г.</v>
      </c>
      <c r="BE457" s="54"/>
      <c r="BF457" s="237"/>
      <c r="BI457" s="55"/>
      <c r="BJ457" s="84"/>
      <c r="BK457" s="55"/>
      <c r="BL457" s="55"/>
      <c r="BM457" s="55"/>
      <c r="BN457" s="55"/>
    </row>
    <row r="458" spans="1:66" s="8" customFormat="1" ht="12.75" customHeight="1">
      <c r="A458" s="212"/>
      <c r="BE458" s="54"/>
      <c r="BF458" s="237"/>
      <c r="BI458" s="55"/>
      <c r="BJ458" s="84"/>
      <c r="BK458" s="55"/>
      <c r="BL458" s="55"/>
      <c r="BM458" s="55"/>
      <c r="BN458" s="55"/>
    </row>
    <row r="459" spans="1:66" s="8" customFormat="1" ht="12.75" customHeight="1">
      <c r="BE459" s="54"/>
      <c r="BF459" s="237"/>
      <c r="BI459" s="55"/>
      <c r="BJ459" s="84"/>
      <c r="BK459" s="55"/>
      <c r="BL459" s="55"/>
      <c r="BM459" s="55"/>
      <c r="BN459" s="55"/>
    </row>
    <row r="460" spans="1:66" s="8" customFormat="1" ht="12.75" customHeight="1">
      <c r="C460" s="190"/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S460" s="190"/>
      <c r="T460" s="190"/>
      <c r="U460" s="190"/>
      <c r="V460" s="190"/>
      <c r="W460" s="190"/>
      <c r="X460" s="190"/>
      <c r="Y460" s="190"/>
      <c r="Z460" s="190"/>
      <c r="AA460" s="190"/>
      <c r="AB460" s="190"/>
      <c r="AC460" s="190"/>
      <c r="AD460" s="190"/>
      <c r="AE460" s="190"/>
      <c r="AF460" s="190"/>
      <c r="AG460" s="190"/>
      <c r="AH460" s="190"/>
      <c r="AI460" s="190"/>
      <c r="AJ460" s="190"/>
      <c r="AK460" s="190"/>
      <c r="AL460" s="190"/>
      <c r="AM460" s="190"/>
      <c r="AN460" s="190"/>
      <c r="AO460" s="190"/>
      <c r="AP460" s="190"/>
      <c r="AQ460" s="190"/>
      <c r="AR460" s="190"/>
      <c r="AS460" s="190"/>
      <c r="AT460" s="190"/>
      <c r="AU460" s="190"/>
      <c r="AV460" s="190"/>
      <c r="AW460" s="190"/>
      <c r="AX460" s="190"/>
      <c r="AY460" s="190"/>
      <c r="AZ460" s="190"/>
      <c r="BA460" s="190"/>
      <c r="BB460" s="190"/>
      <c r="BC460" s="190"/>
      <c r="BD460" s="190"/>
      <c r="BE460" s="256"/>
      <c r="BF460" s="237"/>
      <c r="BG460" s="2"/>
      <c r="BH460" s="54"/>
      <c r="BI460" s="54"/>
      <c r="BJ460" s="83"/>
      <c r="BK460" s="54"/>
      <c r="BL460" s="54"/>
      <c r="BM460" s="54"/>
      <c r="BN460" s="54"/>
    </row>
    <row r="461" spans="1:66" s="8" customFormat="1" ht="17.25">
      <c r="AB461" s="206" t="s">
        <v>463</v>
      </c>
      <c r="BE461" s="54"/>
      <c r="BF461" s="237"/>
      <c r="BI461" s="55"/>
      <c r="BJ461" s="84"/>
      <c r="BK461" s="55"/>
      <c r="BL461" s="55"/>
      <c r="BM461" s="55"/>
      <c r="BN461" s="55"/>
    </row>
    <row r="462" spans="1:66" s="8" customFormat="1" ht="15.75">
      <c r="B462" s="231" t="s">
        <v>265</v>
      </c>
      <c r="S462" s="190"/>
      <c r="T462" s="190"/>
      <c r="U462" s="190"/>
      <c r="V462" s="190"/>
      <c r="W462" s="190"/>
      <c r="X462" s="190"/>
      <c r="Y462" s="190"/>
      <c r="Z462" s="190"/>
      <c r="AA462" s="190"/>
      <c r="AB462" s="190"/>
      <c r="AD462" s="190"/>
      <c r="AE462" s="255" t="str">
        <f>IF(FIO&lt;&gt;"",'общие сведения'!L29,"")</f>
        <v/>
      </c>
      <c r="AF462" s="190"/>
      <c r="AG462" s="190"/>
      <c r="AH462" s="190"/>
      <c r="AI462" s="190"/>
      <c r="AJ462" s="190"/>
      <c r="AK462" s="190"/>
      <c r="AL462" s="190"/>
      <c r="AM462" s="190"/>
      <c r="AN462" s="190"/>
      <c r="AO462" s="190"/>
      <c r="AP462" s="190"/>
      <c r="AQ462" s="190"/>
      <c r="AR462" s="190"/>
      <c r="AS462" s="190"/>
      <c r="AT462" s="190"/>
      <c r="AU462" s="190"/>
      <c r="AV462" s="190"/>
      <c r="AW462" s="190"/>
      <c r="AX462" s="190"/>
      <c r="AY462" s="190"/>
      <c r="AZ462" s="190"/>
      <c r="BA462" s="190"/>
      <c r="BB462" s="190"/>
      <c r="BC462" s="190"/>
      <c r="BD462" s="190"/>
      <c r="BE462" s="256"/>
      <c r="BF462" s="237"/>
      <c r="BI462" s="55"/>
      <c r="BJ462" s="84"/>
      <c r="BK462" s="55"/>
      <c r="BL462" s="55"/>
      <c r="BM462" s="55"/>
      <c r="BN462" s="55"/>
    </row>
    <row r="463" spans="1:66" s="8" customFormat="1" ht="15.75">
      <c r="T463" s="257" t="s">
        <v>370</v>
      </c>
      <c r="AR463" s="69" t="s">
        <v>371</v>
      </c>
      <c r="BF463" s="237"/>
      <c r="BI463" s="56"/>
      <c r="BJ463" s="85"/>
      <c r="BK463" s="57"/>
      <c r="BL463" s="58"/>
      <c r="BM463" s="59"/>
      <c r="BN463" s="2"/>
    </row>
    <row r="464" spans="1:66" s="8" customFormat="1" ht="15.75">
      <c r="BF464" s="237"/>
      <c r="BI464" s="56"/>
      <c r="BJ464" s="85"/>
      <c r="BK464" s="57"/>
      <c r="BL464" s="58"/>
      <c r="BM464" s="59"/>
      <c r="BN464" s="2"/>
    </row>
    <row r="465" spans="1:66" s="8" customFormat="1" ht="15.75">
      <c r="BF465" s="237"/>
      <c r="BI465" s="56"/>
      <c r="BJ465" s="85"/>
      <c r="BK465" s="57"/>
      <c r="BL465" s="58"/>
      <c r="BM465" s="59"/>
      <c r="BN465" s="2"/>
    </row>
    <row r="466" spans="1:66" s="8" customFormat="1" ht="9.75" customHeight="1">
      <c r="BF466" s="237"/>
      <c r="BI466" s="56"/>
      <c r="BJ466" s="85"/>
      <c r="BK466" s="57"/>
      <c r="BL466" s="58"/>
      <c r="BM466" s="59"/>
      <c r="BN466" s="2"/>
    </row>
    <row r="467" spans="1:66" s="8" customFormat="1" ht="15.75">
      <c r="D467" s="65" t="s">
        <v>380</v>
      </c>
      <c r="BE467" s="2"/>
      <c r="BF467" s="237"/>
      <c r="BG467" s="24"/>
      <c r="BH467" s="22"/>
      <c r="BI467" s="25"/>
      <c r="BJ467" s="85"/>
      <c r="BK467" s="25"/>
      <c r="BL467" s="23"/>
      <c r="BM467" s="26"/>
      <c r="BN467" s="2"/>
    </row>
    <row r="468" spans="1:66" s="8" customFormat="1" ht="6.75" customHeight="1">
      <c r="BE468" s="64"/>
      <c r="BF468" s="237"/>
      <c r="BG468" s="64"/>
      <c r="BH468" s="64"/>
      <c r="BI468" s="64"/>
      <c r="BJ468" s="27"/>
      <c r="BK468" s="64"/>
      <c r="BL468" s="64"/>
      <c r="BM468" s="64"/>
      <c r="BN468" s="64"/>
    </row>
    <row r="469" spans="1:66" s="8" customFormat="1" ht="15" customHeight="1">
      <c r="A469" s="1016" t="str">
        <f xml:space="preserve"> IF(AN442&lt;&gt;"",рек_итог,"")</f>
        <v/>
      </c>
      <c r="B469" s="1016"/>
      <c r="C469" s="1016"/>
      <c r="D469" s="1016"/>
      <c r="E469" s="1016"/>
      <c r="F469" s="1016"/>
      <c r="G469" s="1016"/>
      <c r="H469" s="1016"/>
      <c r="I469" s="1016"/>
      <c r="J469" s="1016"/>
      <c r="K469" s="1016"/>
      <c r="L469" s="1016"/>
      <c r="M469" s="1016"/>
      <c r="N469" s="1016"/>
      <c r="O469" s="1016"/>
      <c r="P469" s="1016"/>
      <c r="Q469" s="1016"/>
      <c r="R469" s="1016"/>
      <c r="S469" s="1016"/>
      <c r="T469" s="1016"/>
      <c r="U469" s="1016"/>
      <c r="V469" s="1016"/>
      <c r="W469" s="1016"/>
      <c r="X469" s="1016"/>
      <c r="Y469" s="1016"/>
      <c r="Z469" s="1016"/>
      <c r="AA469" s="1016"/>
      <c r="AB469" s="1016"/>
      <c r="AC469" s="1016"/>
      <c r="AD469" s="1016"/>
      <c r="AE469" s="1016"/>
      <c r="AF469" s="1016"/>
      <c r="AG469" s="1016"/>
      <c r="AH469" s="1016"/>
      <c r="AI469" s="1016"/>
      <c r="AJ469" s="1016"/>
      <c r="AK469" s="1016"/>
      <c r="AL469" s="1016"/>
      <c r="AM469" s="1016"/>
      <c r="AN469" s="1016"/>
      <c r="AO469" s="1016"/>
      <c r="AP469" s="1016"/>
      <c r="AQ469" s="1016"/>
      <c r="AR469" s="1016"/>
      <c r="AS469" s="1016"/>
      <c r="AT469" s="1016"/>
      <c r="AU469" s="1016"/>
      <c r="AV469" s="1016"/>
      <c r="AW469" s="1016"/>
      <c r="AX469" s="1016"/>
      <c r="AY469" s="1016"/>
      <c r="AZ469" s="1016"/>
      <c r="BA469" s="1016"/>
      <c r="BB469" s="1016"/>
      <c r="BC469" s="1016"/>
      <c r="BD469" s="1016"/>
      <c r="BE469" s="1016"/>
      <c r="BF469" s="237"/>
      <c r="BG469" s="2"/>
      <c r="BH469" s="2"/>
      <c r="BI469" s="2"/>
      <c r="BJ469" s="79"/>
      <c r="BK469" s="2"/>
      <c r="BL469" s="15"/>
      <c r="BM469" s="2"/>
      <c r="BN469" s="2"/>
    </row>
    <row r="470" spans="1:66" s="8" customFormat="1" ht="15">
      <c r="A470" s="1016"/>
      <c r="B470" s="1016"/>
      <c r="C470" s="1016"/>
      <c r="D470" s="1016"/>
      <c r="E470" s="1016"/>
      <c r="F470" s="1016"/>
      <c r="G470" s="1016"/>
      <c r="H470" s="1016"/>
      <c r="I470" s="1016"/>
      <c r="J470" s="1016"/>
      <c r="K470" s="1016"/>
      <c r="L470" s="1016"/>
      <c r="M470" s="1016"/>
      <c r="N470" s="1016"/>
      <c r="O470" s="1016"/>
      <c r="P470" s="1016"/>
      <c r="Q470" s="1016"/>
      <c r="R470" s="1016"/>
      <c r="S470" s="1016"/>
      <c r="T470" s="1016"/>
      <c r="U470" s="1016"/>
      <c r="V470" s="1016"/>
      <c r="W470" s="1016"/>
      <c r="X470" s="1016"/>
      <c r="Y470" s="1016"/>
      <c r="Z470" s="1016"/>
      <c r="AA470" s="1016"/>
      <c r="AB470" s="1016"/>
      <c r="AC470" s="1016"/>
      <c r="AD470" s="1016"/>
      <c r="AE470" s="1016"/>
      <c r="AF470" s="1016"/>
      <c r="AG470" s="1016"/>
      <c r="AH470" s="1016"/>
      <c r="AI470" s="1016"/>
      <c r="AJ470" s="1016"/>
      <c r="AK470" s="1016"/>
      <c r="AL470" s="1016"/>
      <c r="AM470" s="1016"/>
      <c r="AN470" s="1016"/>
      <c r="AO470" s="1016"/>
      <c r="AP470" s="1016"/>
      <c r="AQ470" s="1016"/>
      <c r="AR470" s="1016"/>
      <c r="AS470" s="1016"/>
      <c r="AT470" s="1016"/>
      <c r="AU470" s="1016"/>
      <c r="AV470" s="1016"/>
      <c r="AW470" s="1016"/>
      <c r="AX470" s="1016"/>
      <c r="AY470" s="1016"/>
      <c r="AZ470" s="1016"/>
      <c r="BA470" s="1016"/>
      <c r="BB470" s="1016"/>
      <c r="BC470" s="1016"/>
      <c r="BD470" s="1016"/>
      <c r="BE470" s="1016"/>
      <c r="BF470" s="237"/>
      <c r="BG470" s="61"/>
      <c r="BH470" s="2"/>
      <c r="BI470" s="1167"/>
      <c r="BJ470" s="1167"/>
      <c r="BK470" s="1167"/>
      <c r="BL470" s="1167"/>
      <c r="BM470" s="1167"/>
      <c r="BN470" s="1167"/>
    </row>
    <row r="471" spans="1:66" s="8" customFormat="1" ht="15.75">
      <c r="A471" s="1016"/>
      <c r="B471" s="1016"/>
      <c r="C471" s="1016"/>
      <c r="D471" s="1016"/>
      <c r="E471" s="1016"/>
      <c r="F471" s="1016"/>
      <c r="G471" s="1016"/>
      <c r="H471" s="1016"/>
      <c r="I471" s="1016"/>
      <c r="J471" s="1016"/>
      <c r="K471" s="1016"/>
      <c r="L471" s="1016"/>
      <c r="M471" s="1016"/>
      <c r="N471" s="1016"/>
      <c r="O471" s="1016"/>
      <c r="P471" s="1016"/>
      <c r="Q471" s="1016"/>
      <c r="R471" s="1016"/>
      <c r="S471" s="1016"/>
      <c r="T471" s="1016"/>
      <c r="U471" s="1016"/>
      <c r="V471" s="1016"/>
      <c r="W471" s="1016"/>
      <c r="X471" s="1016"/>
      <c r="Y471" s="1016"/>
      <c r="Z471" s="1016"/>
      <c r="AA471" s="1016"/>
      <c r="AB471" s="1016"/>
      <c r="AC471" s="1016"/>
      <c r="AD471" s="1016"/>
      <c r="AE471" s="1016"/>
      <c r="AF471" s="1016"/>
      <c r="AG471" s="1016"/>
      <c r="AH471" s="1016"/>
      <c r="AI471" s="1016"/>
      <c r="AJ471" s="1016"/>
      <c r="AK471" s="1016"/>
      <c r="AL471" s="1016"/>
      <c r="AM471" s="1016"/>
      <c r="AN471" s="1016"/>
      <c r="AO471" s="1016"/>
      <c r="AP471" s="1016"/>
      <c r="AQ471" s="1016"/>
      <c r="AR471" s="1016"/>
      <c r="AS471" s="1016"/>
      <c r="AT471" s="1016"/>
      <c r="AU471" s="1016"/>
      <c r="AV471" s="1016"/>
      <c r="AW471" s="1016"/>
      <c r="AX471" s="1016"/>
      <c r="AY471" s="1016"/>
      <c r="AZ471" s="1016"/>
      <c r="BA471" s="1016"/>
      <c r="BB471" s="1016"/>
      <c r="BC471" s="1016"/>
      <c r="BD471" s="1016"/>
      <c r="BE471" s="1016"/>
      <c r="BF471" s="237"/>
      <c r="BG471" s="62"/>
      <c r="BJ471" s="82"/>
      <c r="BK471" s="62"/>
      <c r="BL471" s="62"/>
      <c r="BM471" s="62"/>
      <c r="BN471" s="62"/>
    </row>
    <row r="472" spans="1:66" s="8" customFormat="1" ht="16.5" customHeight="1">
      <c r="A472" s="1016"/>
      <c r="B472" s="1016"/>
      <c r="C472" s="1016"/>
      <c r="D472" s="1016"/>
      <c r="E472" s="1016"/>
      <c r="F472" s="1016"/>
      <c r="G472" s="1016"/>
      <c r="H472" s="1016"/>
      <c r="I472" s="1016"/>
      <c r="J472" s="1016"/>
      <c r="K472" s="1016"/>
      <c r="L472" s="1016"/>
      <c r="M472" s="1016"/>
      <c r="N472" s="1016"/>
      <c r="O472" s="1016"/>
      <c r="P472" s="1016"/>
      <c r="Q472" s="1016"/>
      <c r="R472" s="1016"/>
      <c r="S472" s="1016"/>
      <c r="T472" s="1016"/>
      <c r="U472" s="1016"/>
      <c r="V472" s="1016"/>
      <c r="W472" s="1016"/>
      <c r="X472" s="1016"/>
      <c r="Y472" s="1016"/>
      <c r="Z472" s="1016"/>
      <c r="AA472" s="1016"/>
      <c r="AB472" s="1016"/>
      <c r="AC472" s="1016"/>
      <c r="AD472" s="1016"/>
      <c r="AE472" s="1016"/>
      <c r="AF472" s="1016"/>
      <c r="AG472" s="1016"/>
      <c r="AH472" s="1016"/>
      <c r="AI472" s="1016"/>
      <c r="AJ472" s="1016"/>
      <c r="AK472" s="1016"/>
      <c r="AL472" s="1016"/>
      <c r="AM472" s="1016"/>
      <c r="AN472" s="1016"/>
      <c r="AO472" s="1016"/>
      <c r="AP472" s="1016"/>
      <c r="AQ472" s="1016"/>
      <c r="AR472" s="1016"/>
      <c r="AS472" s="1016"/>
      <c r="AT472" s="1016"/>
      <c r="AU472" s="1016"/>
      <c r="AV472" s="1016"/>
      <c r="AW472" s="1016"/>
      <c r="AX472" s="1016"/>
      <c r="AY472" s="1016"/>
      <c r="AZ472" s="1016"/>
      <c r="BA472" s="1016"/>
      <c r="BB472" s="1016"/>
      <c r="BC472" s="1016"/>
      <c r="BD472" s="1016"/>
      <c r="BE472" s="1016"/>
      <c r="BF472" s="237"/>
      <c r="BG472" s="65"/>
      <c r="BH472" s="65"/>
      <c r="BI472" s="65"/>
      <c r="BJ472" s="86"/>
      <c r="BK472" s="65"/>
      <c r="BL472" s="65"/>
      <c r="BM472" s="65"/>
      <c r="BN472" s="65"/>
    </row>
    <row r="473" spans="1:66" s="8" customFormat="1" ht="16.5" customHeight="1">
      <c r="A473" s="216"/>
      <c r="B473" s="78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</row>
    <row r="474" spans="1:66" s="8" customFormat="1" ht="33" customHeight="1">
      <c r="A474" s="64"/>
      <c r="D474" s="1102" t="str">
        <f>IF(A488=13,"Экспертное заключение ГОТОВО к печати","ЭЗ не готово к печати")</f>
        <v>ЭЗ не готово к печати</v>
      </c>
      <c r="E474" s="1102"/>
      <c r="F474" s="1102"/>
      <c r="G474" s="1102"/>
      <c r="H474" s="1102"/>
      <c r="I474" s="1102"/>
      <c r="J474" s="1102"/>
      <c r="K474" s="1102"/>
      <c r="L474" s="1102"/>
      <c r="M474" s="1102"/>
      <c r="N474" s="1102"/>
      <c r="O474" s="1102"/>
      <c r="P474" s="1102"/>
      <c r="Q474" s="1102"/>
      <c r="R474" s="1102"/>
      <c r="S474" s="1102"/>
      <c r="T474" s="1102"/>
      <c r="U474" s="1102"/>
      <c r="V474" s="1102"/>
      <c r="W474" s="1102"/>
      <c r="X474" s="1102"/>
      <c r="Y474" s="1102"/>
      <c r="Z474" s="1102"/>
      <c r="AA474" s="1102"/>
      <c r="AB474" s="1102"/>
      <c r="AC474" s="1102"/>
      <c r="AD474" s="1102"/>
      <c r="AE474" s="1102"/>
      <c r="AF474" s="1102"/>
      <c r="AG474" s="1102"/>
      <c r="AH474" s="1102"/>
      <c r="AI474" s="1102"/>
      <c r="AJ474" s="1102"/>
      <c r="AK474" s="1102"/>
      <c r="AL474" s="1102"/>
      <c r="AM474" s="1102"/>
      <c r="AN474" s="1102"/>
      <c r="AO474" s="1102"/>
      <c r="AP474" s="1102"/>
      <c r="AQ474" s="1102"/>
      <c r="AW474" s="424"/>
      <c r="AX474" s="424"/>
      <c r="AY474" s="424"/>
      <c r="AZ474" s="424"/>
      <c r="BA474" s="424"/>
      <c r="BB474" s="424"/>
      <c r="BC474" s="424"/>
      <c r="BD474" s="424"/>
      <c r="BE474" s="424"/>
      <c r="BF474" s="27"/>
      <c r="BG474" s="27"/>
      <c r="BH474" s="27"/>
      <c r="BI474" s="27"/>
      <c r="BJ474" s="27"/>
      <c r="BK474" s="27"/>
      <c r="BL474" s="27"/>
      <c r="BN474" s="27"/>
    </row>
    <row r="475" spans="1:66" s="8" customFormat="1" ht="15">
      <c r="A475" s="260">
        <f t="shared" ref="A475:A487" si="1">IF(AF475=" + ",1,0)</f>
        <v>0</v>
      </c>
      <c r="B475"/>
      <c r="C475"/>
      <c r="D475" s="1160" t="s">
        <v>340</v>
      </c>
      <c r="E475" s="1160"/>
      <c r="F475" s="1160"/>
      <c r="G475" s="1160"/>
      <c r="H475" s="1160"/>
      <c r="I475" s="1160"/>
      <c r="J475" s="1160"/>
      <c r="K475" s="1160"/>
      <c r="L475" s="1160"/>
      <c r="M475" s="1160"/>
      <c r="N475" s="1160"/>
      <c r="O475" s="1160"/>
      <c r="P475" s="1160"/>
      <c r="Q475" s="1160"/>
      <c r="R475" s="1160"/>
      <c r="S475" s="1160"/>
      <c r="T475" s="1160"/>
      <c r="U475" s="1160"/>
      <c r="V475" s="1160"/>
      <c r="W475" s="1160"/>
      <c r="X475" s="1160"/>
      <c r="Y475" s="1160"/>
      <c r="Z475" s="1160"/>
      <c r="AA475" s="1160"/>
      <c r="AB475" s="1160"/>
      <c r="AC475" s="1160"/>
      <c r="AD475" s="1160"/>
      <c r="AE475" s="261"/>
      <c r="AF475" s="261" t="str">
        <f>IF(O9&lt;&gt;""," + ","не заполнено")</f>
        <v>не заполнено</v>
      </c>
      <c r="AG475" s="262"/>
      <c r="AH475" s="268"/>
      <c r="AI475" s="268"/>
      <c r="AJ475" s="268"/>
      <c r="AK475" s="268"/>
      <c r="AL475" s="268"/>
      <c r="AM475" s="268"/>
      <c r="AN475" s="268"/>
      <c r="AO475" s="268"/>
      <c r="AP475" s="268"/>
      <c r="AQ475" s="261"/>
      <c r="BE475" s="27"/>
      <c r="BF475" s="27"/>
      <c r="BG475" s="27"/>
      <c r="BH475" s="27"/>
      <c r="BI475" s="27"/>
      <c r="BJ475" s="27"/>
      <c r="BK475" s="27"/>
      <c r="BL475" s="28"/>
      <c r="BN475" s="27"/>
    </row>
    <row r="476" spans="1:66" s="8" customFormat="1" ht="15">
      <c r="A476" s="260">
        <f t="shared" si="1"/>
        <v>0</v>
      </c>
      <c r="D476" s="1160" t="s">
        <v>374</v>
      </c>
      <c r="E476" s="1160"/>
      <c r="F476" s="1160"/>
      <c r="G476" s="1160"/>
      <c r="H476" s="1160"/>
      <c r="I476" s="1160"/>
      <c r="J476" s="1160"/>
      <c r="K476" s="1160"/>
      <c r="L476" s="1160"/>
      <c r="M476" s="1160"/>
      <c r="N476" s="1160"/>
      <c r="O476" s="1160"/>
      <c r="P476" s="1160"/>
      <c r="Q476" s="1160"/>
      <c r="R476" s="1160"/>
      <c r="S476" s="1160"/>
      <c r="T476" s="1160"/>
      <c r="U476" s="1160"/>
      <c r="V476" s="1160"/>
      <c r="W476" s="1160"/>
      <c r="X476" s="1160"/>
      <c r="Y476" s="1160"/>
      <c r="Z476" s="1160"/>
      <c r="AA476" s="1160"/>
      <c r="AB476" s="1160"/>
      <c r="AC476" s="1160"/>
      <c r="AD476" s="1160"/>
      <c r="AE476" s="263"/>
      <c r="AF476" s="263" t="str">
        <f>IF(J10&lt;&gt;""," + ","не заполнено")</f>
        <v>не заполнено</v>
      </c>
      <c r="AG476" s="264"/>
      <c r="AH476" s="269"/>
      <c r="AI476" s="269"/>
      <c r="AJ476" s="269"/>
      <c r="AK476" s="269"/>
      <c r="AL476" s="269"/>
      <c r="AM476" s="269"/>
      <c r="AN476" s="269"/>
      <c r="AO476" s="269"/>
      <c r="AP476" s="269"/>
      <c r="AQ476" s="263"/>
      <c r="BE476" s="27"/>
      <c r="BF476" s="27"/>
      <c r="BG476" s="27"/>
      <c r="BH476" s="27"/>
      <c r="BI476" s="27"/>
      <c r="BJ476" s="27"/>
      <c r="BK476" s="27"/>
      <c r="BL476" s="28"/>
      <c r="BN476" s="27"/>
    </row>
    <row r="477" spans="1:66" s="8" customFormat="1" ht="15.75" customHeight="1">
      <c r="A477" s="260">
        <f t="shared" si="1"/>
        <v>0</v>
      </c>
      <c r="D477" s="1160" t="s">
        <v>375</v>
      </c>
      <c r="E477" s="1160"/>
      <c r="F477" s="1160"/>
      <c r="G477" s="1160"/>
      <c r="H477" s="1160"/>
      <c r="I477" s="1160"/>
      <c r="J477" s="1160"/>
      <c r="K477" s="1160"/>
      <c r="L477" s="1160"/>
      <c r="M477" s="1160"/>
      <c r="N477" s="1160"/>
      <c r="O477" s="1160"/>
      <c r="P477" s="1160"/>
      <c r="Q477" s="1160"/>
      <c r="R477" s="1160"/>
      <c r="S477" s="1160"/>
      <c r="T477" s="1160"/>
      <c r="U477" s="1160"/>
      <c r="V477" s="1160"/>
      <c r="W477" s="1160"/>
      <c r="X477" s="1160"/>
      <c r="Y477" s="1160"/>
      <c r="Z477" s="1160"/>
      <c r="AA477" s="1160"/>
      <c r="AB477" s="1160"/>
      <c r="AC477" s="1160"/>
      <c r="AD477" s="1160"/>
      <c r="AE477" s="263"/>
      <c r="AF477" s="263" t="str">
        <f>IF(J13&lt;&gt;""," + ","не заполнено")</f>
        <v>не заполнено</v>
      </c>
      <c r="AG477" s="264"/>
      <c r="AH477" s="269"/>
      <c r="AI477" s="269"/>
      <c r="AJ477" s="269"/>
      <c r="AK477" s="269"/>
      <c r="AL477" s="269"/>
      <c r="AM477" s="269"/>
      <c r="AN477" s="269"/>
      <c r="AO477" s="269"/>
      <c r="AP477" s="269"/>
      <c r="AQ477" s="263"/>
      <c r="BE477" s="63"/>
      <c r="BF477" s="63"/>
      <c r="BG477" s="63"/>
      <c r="BH477" s="63"/>
      <c r="BI477" s="63"/>
      <c r="BJ477" s="87"/>
      <c r="BK477" s="63"/>
      <c r="BL477" s="63"/>
      <c r="BN477" s="63"/>
    </row>
    <row r="478" spans="1:66" s="8" customFormat="1" ht="15">
      <c r="A478" s="260">
        <f t="shared" si="1"/>
        <v>0</v>
      </c>
      <c r="D478" s="1160" t="s">
        <v>341</v>
      </c>
      <c r="E478" s="1160"/>
      <c r="F478" s="1160"/>
      <c r="G478" s="1160"/>
      <c r="H478" s="1160"/>
      <c r="I478" s="1160"/>
      <c r="J478" s="1160"/>
      <c r="K478" s="1160"/>
      <c r="L478" s="1160"/>
      <c r="M478" s="1160"/>
      <c r="N478" s="1160"/>
      <c r="O478" s="1160"/>
      <c r="P478" s="1160"/>
      <c r="Q478" s="1160"/>
      <c r="R478" s="1160"/>
      <c r="S478" s="1160"/>
      <c r="T478" s="1160"/>
      <c r="U478" s="1160"/>
      <c r="V478" s="1160"/>
      <c r="W478" s="1160"/>
      <c r="X478" s="1160"/>
      <c r="Y478" s="1160"/>
      <c r="Z478" s="1160"/>
      <c r="AA478" s="1160"/>
      <c r="AB478" s="1160"/>
      <c r="AC478" s="1160"/>
      <c r="AD478" s="1160"/>
      <c r="AE478" s="263"/>
      <c r="AF478" s="263" t="str">
        <f>IF(AK14&lt;&gt;""," + ","не заполнено")</f>
        <v>не заполнено</v>
      </c>
      <c r="AG478" s="264"/>
      <c r="AH478" s="269"/>
      <c r="AI478" s="269"/>
      <c r="AJ478" s="269"/>
      <c r="AK478" s="269"/>
      <c r="AL478" s="269"/>
      <c r="AM478" s="269"/>
      <c r="AN478" s="269"/>
      <c r="AO478" s="269"/>
      <c r="AP478" s="269"/>
      <c r="AQ478" s="263"/>
      <c r="BG478" s="33"/>
      <c r="BH478" s="33"/>
      <c r="BI478" s="33"/>
      <c r="BJ478" s="82"/>
      <c r="BL478" s="2"/>
      <c r="BN478" s="2"/>
    </row>
    <row r="479" spans="1:66" s="8" customFormat="1" ht="15">
      <c r="A479" s="260">
        <f t="shared" si="1"/>
        <v>0</v>
      </c>
      <c r="D479" s="1160" t="s">
        <v>383</v>
      </c>
      <c r="E479" s="1160"/>
      <c r="F479" s="1160"/>
      <c r="G479" s="1160"/>
      <c r="H479" s="1160"/>
      <c r="I479" s="1160"/>
      <c r="J479" s="1160"/>
      <c r="K479" s="1160"/>
      <c r="L479" s="1160"/>
      <c r="M479" s="1160"/>
      <c r="N479" s="1160"/>
      <c r="O479" s="1160"/>
      <c r="P479" s="1160"/>
      <c r="Q479" s="1160"/>
      <c r="R479" s="1160"/>
      <c r="S479" s="1160"/>
      <c r="T479" s="1160"/>
      <c r="U479" s="1160"/>
      <c r="V479" s="1160"/>
      <c r="W479" s="1160"/>
      <c r="X479" s="1160"/>
      <c r="Y479" s="1160"/>
      <c r="Z479" s="1160"/>
      <c r="AA479" s="1160"/>
      <c r="AB479" s="1160"/>
      <c r="AC479" s="1160"/>
      <c r="AD479" s="1160"/>
      <c r="AE479" s="263"/>
      <c r="AF479" s="263" t="str">
        <f>IF(Q15&lt;&gt;""," + ","не заполнено")</f>
        <v>не заполнено</v>
      </c>
      <c r="AG479" s="264"/>
      <c r="AH479" s="269"/>
      <c r="AI479" s="269"/>
      <c r="AJ479" s="269"/>
      <c r="AK479" s="269"/>
      <c r="AL479" s="269"/>
      <c r="AM479" s="269"/>
      <c r="AN479" s="269"/>
      <c r="AO479" s="269"/>
      <c r="AP479" s="269"/>
      <c r="AQ479" s="263"/>
      <c r="BG479" s="33"/>
      <c r="BH479" s="33"/>
      <c r="BI479" s="33"/>
      <c r="BJ479" s="82"/>
      <c r="BL479" s="2"/>
      <c r="BN479" s="2"/>
    </row>
    <row r="480" spans="1:66" ht="15">
      <c r="A480" s="260">
        <f t="shared" si="1"/>
        <v>0</v>
      </c>
      <c r="D480" s="1160" t="s">
        <v>384</v>
      </c>
      <c r="E480" s="1160"/>
      <c r="F480" s="1160"/>
      <c r="G480" s="1160"/>
      <c r="H480" s="1160"/>
      <c r="I480" s="1160"/>
      <c r="J480" s="1160"/>
      <c r="K480" s="1160"/>
      <c r="L480" s="1160"/>
      <c r="M480" s="1160"/>
      <c r="N480" s="1160"/>
      <c r="O480" s="1160"/>
      <c r="P480" s="1160"/>
      <c r="Q480" s="1160"/>
      <c r="R480" s="1160"/>
      <c r="S480" s="1160"/>
      <c r="T480" s="1160"/>
      <c r="U480" s="1160"/>
      <c r="V480" s="1160"/>
      <c r="W480" s="1160"/>
      <c r="X480" s="1160"/>
      <c r="Y480" s="1160"/>
      <c r="Z480" s="1160"/>
      <c r="AA480" s="1160"/>
      <c r="AB480" s="1160"/>
      <c r="AC480" s="1160"/>
      <c r="AD480" s="1160"/>
      <c r="AE480" s="263"/>
      <c r="AF480" s="263" t="str">
        <f>IF(X16&lt;&gt;""," + ","не заполнено")</f>
        <v>не заполнено</v>
      </c>
      <c r="AG480" s="265"/>
      <c r="AH480" s="269"/>
      <c r="AI480" s="269"/>
      <c r="AJ480" s="269"/>
      <c r="AK480" s="269"/>
      <c r="AL480" s="269"/>
      <c r="AM480" s="269"/>
      <c r="AN480" s="269"/>
      <c r="AO480" s="269"/>
      <c r="AP480" s="269"/>
      <c r="AQ480" s="263"/>
    </row>
    <row r="481" spans="1:62" ht="15">
      <c r="A481" s="260">
        <f t="shared" si="1"/>
        <v>0</v>
      </c>
      <c r="D481" s="1160" t="s">
        <v>385</v>
      </c>
      <c r="E481" s="1160"/>
      <c r="F481" s="1160"/>
      <c r="G481" s="1160"/>
      <c r="H481" s="1160"/>
      <c r="I481" s="1160"/>
      <c r="J481" s="1160"/>
      <c r="K481" s="1160"/>
      <c r="L481" s="1160"/>
      <c r="M481" s="1160"/>
      <c r="N481" s="1160"/>
      <c r="O481" s="1160"/>
      <c r="P481" s="1160"/>
      <c r="Q481" s="1160"/>
      <c r="R481" s="1160"/>
      <c r="S481" s="1160"/>
      <c r="T481" s="1160"/>
      <c r="U481" s="1160"/>
      <c r="V481" s="1160"/>
      <c r="W481" s="1160"/>
      <c r="X481" s="1160"/>
      <c r="Y481" s="1160"/>
      <c r="Z481" s="1160"/>
      <c r="AA481" s="1160"/>
      <c r="AB481" s="1160"/>
      <c r="AC481" s="1160"/>
      <c r="AD481" s="1160"/>
      <c r="AE481" s="259"/>
      <c r="AF481" s="263" t="str">
        <f>IF(AO16&lt;&gt;""," + ",IF(X16="нет"," + ","не заполнено"))</f>
        <v>не заполнено</v>
      </c>
      <c r="AG481" s="265"/>
      <c r="AH481" s="269"/>
      <c r="AI481" s="269"/>
      <c r="AJ481" s="269"/>
      <c r="AK481" s="269"/>
      <c r="AL481" s="269"/>
      <c r="AM481" s="269"/>
      <c r="AN481" s="269"/>
      <c r="AO481" s="269"/>
      <c r="AP481" s="269"/>
      <c r="AQ481" s="266"/>
    </row>
    <row r="482" spans="1:62" ht="15">
      <c r="A482" s="260">
        <f t="shared" si="1"/>
        <v>0</v>
      </c>
      <c r="D482" s="1160" t="s">
        <v>342</v>
      </c>
      <c r="E482" s="1160"/>
      <c r="F482" s="1160"/>
      <c r="G482" s="1160"/>
      <c r="H482" s="1160"/>
      <c r="I482" s="1160"/>
      <c r="J482" s="1160"/>
      <c r="K482" s="1160"/>
      <c r="L482" s="1160"/>
      <c r="M482" s="1160"/>
      <c r="N482" s="1160"/>
      <c r="O482" s="1160"/>
      <c r="P482" s="1160"/>
      <c r="Q482" s="1160"/>
      <c r="R482" s="1160"/>
      <c r="S482" s="1160"/>
      <c r="T482" s="1160"/>
      <c r="U482" s="1160"/>
      <c r="V482" s="1160"/>
      <c r="W482" s="1160"/>
      <c r="X482" s="1160"/>
      <c r="Y482" s="1160"/>
      <c r="Z482" s="1160"/>
      <c r="AA482" s="1160"/>
      <c r="AB482" s="1160"/>
      <c r="AC482" s="1160"/>
      <c r="AD482" s="1160"/>
      <c r="AE482" s="267"/>
      <c r="AF482" s="263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82" s="265"/>
      <c r="AH482" s="269"/>
      <c r="AI482" s="269"/>
      <c r="AJ482" s="269"/>
      <c r="AK482" s="269"/>
      <c r="AL482" s="269"/>
      <c r="AM482" s="269"/>
      <c r="AN482" s="269"/>
      <c r="AO482" s="269"/>
      <c r="AP482" s="269"/>
      <c r="AQ482" s="267"/>
    </row>
    <row r="483" spans="1:62" ht="15">
      <c r="A483" s="260">
        <f t="shared" si="1"/>
        <v>0</v>
      </c>
      <c r="D483" s="1160" t="s">
        <v>455</v>
      </c>
      <c r="E483" s="1160"/>
      <c r="F483" s="1160"/>
      <c r="G483" s="1160"/>
      <c r="H483" s="1160"/>
      <c r="I483" s="1160"/>
      <c r="J483" s="1160"/>
      <c r="K483" s="1160"/>
      <c r="L483" s="1160"/>
      <c r="M483" s="1160"/>
      <c r="N483" s="1160"/>
      <c r="O483" s="1160"/>
      <c r="P483" s="1160"/>
      <c r="Q483" s="1160"/>
      <c r="R483" s="1160"/>
      <c r="S483" s="1160"/>
      <c r="T483" s="1160"/>
      <c r="U483" s="1160"/>
      <c r="V483" s="1160"/>
      <c r="W483" s="1160"/>
      <c r="X483" s="1160"/>
      <c r="Y483" s="1160"/>
      <c r="Z483" s="1160"/>
      <c r="AA483" s="1160"/>
      <c r="AB483" s="1160"/>
      <c r="AC483" s="1160"/>
      <c r="AD483" s="1160"/>
      <c r="AE483" s="265"/>
      <c r="AF483" s="263" t="str">
        <f>IF(AC448&lt;&gt;""," + ","не заполнено")</f>
        <v>не заполнено</v>
      </c>
      <c r="AG483" s="265"/>
      <c r="AH483" s="269"/>
      <c r="AI483" s="269"/>
      <c r="AJ483" s="269"/>
      <c r="AK483" s="269"/>
      <c r="AL483" s="269"/>
      <c r="AM483" s="269"/>
      <c r="AN483" s="269"/>
      <c r="AO483" s="269"/>
      <c r="AP483" s="269"/>
      <c r="AQ483" s="265"/>
    </row>
    <row r="484" spans="1:62" ht="15">
      <c r="A484" s="260">
        <f t="shared" si="1"/>
        <v>0</v>
      </c>
      <c r="D484" s="1165" t="s">
        <v>376</v>
      </c>
      <c r="E484" s="1165"/>
      <c r="F484" s="1165"/>
      <c r="G484" s="1165"/>
      <c r="H484" s="1165"/>
      <c r="I484" s="1165"/>
      <c r="J484" s="1165"/>
      <c r="K484" s="1165"/>
      <c r="L484" s="1165"/>
      <c r="M484" s="1165"/>
      <c r="N484" s="1165"/>
      <c r="O484" s="1165"/>
      <c r="P484" s="1165"/>
      <c r="Q484" s="1165"/>
      <c r="R484" s="1165"/>
      <c r="S484" s="269"/>
      <c r="T484" s="269"/>
      <c r="U484" s="269"/>
      <c r="V484" s="269"/>
      <c r="W484" s="269"/>
      <c r="X484" s="269"/>
      <c r="Y484" s="269"/>
      <c r="Z484" s="269"/>
      <c r="AA484" s="269"/>
      <c r="AB484" s="258"/>
      <c r="AC484" s="258"/>
      <c r="AD484" s="258" t="s">
        <v>456</v>
      </c>
      <c r="AE484" s="265"/>
      <c r="AF484" s="263" t="str">
        <f>IF(AC450&lt;&gt;""," + ","не заполнено")</f>
        <v>не заполнено</v>
      </c>
      <c r="AG484" s="265"/>
      <c r="AH484" s="269"/>
      <c r="AI484" s="269"/>
      <c r="AJ484" s="269"/>
      <c r="AK484" s="269"/>
      <c r="AL484" s="269"/>
      <c r="AM484" s="269"/>
      <c r="AN484" s="269"/>
      <c r="AO484" s="269"/>
      <c r="AP484" s="269"/>
      <c r="AQ484" s="265"/>
    </row>
    <row r="485" spans="1:62" ht="15">
      <c r="A485" s="278">
        <f t="shared" si="1"/>
        <v>1</v>
      </c>
      <c r="D485" s="259"/>
      <c r="E485" s="269"/>
      <c r="F485" s="269"/>
      <c r="G485" s="269"/>
      <c r="H485" s="269"/>
      <c r="I485" s="269"/>
      <c r="J485" s="269"/>
      <c r="K485" s="269"/>
      <c r="L485" s="269"/>
      <c r="M485" s="269"/>
      <c r="N485" s="269"/>
      <c r="O485" s="269"/>
      <c r="P485" s="269"/>
      <c r="Q485" s="269"/>
      <c r="R485" s="269"/>
      <c r="S485" s="269"/>
      <c r="T485" s="269"/>
      <c r="U485" s="269"/>
      <c r="V485" s="269"/>
      <c r="W485" s="269"/>
      <c r="X485" s="269"/>
      <c r="Y485" s="269"/>
      <c r="Z485" s="269"/>
      <c r="AA485" s="269"/>
      <c r="AB485" s="265"/>
      <c r="AC485" s="265"/>
      <c r="AD485" s="258" t="s">
        <v>457</v>
      </c>
      <c r="AE485" s="265"/>
      <c r="AF485" s="263" t="str">
        <f>IF(AND('общие сведения'!$F$86&gt;1,AC452=""),"не заполнено",IF(AND('общие сведения'!$F$86&lt;2,AC452&lt;&gt;""),"кол-во экспертов не предусматривает наличие второго"," + "))</f>
        <v xml:space="preserve"> + </v>
      </c>
      <c r="AG485" s="265"/>
      <c r="AH485" s="269"/>
      <c r="AI485" s="269"/>
      <c r="AJ485" s="269"/>
      <c r="AK485" s="269"/>
      <c r="AL485" s="269"/>
      <c r="AM485" s="269"/>
      <c r="AN485" s="269"/>
      <c r="AO485" s="269"/>
      <c r="AP485" s="269"/>
      <c r="AQ485" s="265"/>
    </row>
    <row r="486" spans="1:62" ht="15">
      <c r="A486" s="278">
        <f t="shared" si="1"/>
        <v>1</v>
      </c>
      <c r="D486" s="259"/>
      <c r="E486" s="269"/>
      <c r="F486" s="269"/>
      <c r="G486" s="269"/>
      <c r="H486" s="269"/>
      <c r="I486" s="269"/>
      <c r="J486" s="269"/>
      <c r="K486" s="269"/>
      <c r="L486" s="269"/>
      <c r="M486" s="269"/>
      <c r="N486" s="269"/>
      <c r="O486" s="269"/>
      <c r="P486" s="269"/>
      <c r="Q486" s="269"/>
      <c r="R486" s="269"/>
      <c r="S486" s="269"/>
      <c r="T486" s="269"/>
      <c r="U486" s="269"/>
      <c r="V486" s="269"/>
      <c r="W486" s="269"/>
      <c r="X486" s="269"/>
      <c r="Y486" s="269"/>
      <c r="Z486" s="269"/>
      <c r="AA486" s="269"/>
      <c r="AB486" s="265"/>
      <c r="AC486" s="265"/>
      <c r="AD486" s="258" t="s">
        <v>458</v>
      </c>
      <c r="AE486" s="265"/>
      <c r="AF486" s="263" t="str">
        <f>IF(AND('общие сведения'!$F$86&gt;2,AC454=""),"не заполнено",IF(AND('общие сведения'!$F$86&lt;3,AC454&lt;&gt;""),"кол-во экспертов не предусматривает наличие третьего"," + "))</f>
        <v xml:space="preserve"> + </v>
      </c>
      <c r="AG486" s="265"/>
      <c r="AH486" s="269"/>
      <c r="AI486" s="269"/>
      <c r="AJ486" s="269"/>
      <c r="AK486" s="269"/>
      <c r="AL486" s="269"/>
      <c r="AM486" s="269"/>
      <c r="AN486" s="269"/>
      <c r="AO486" s="269"/>
      <c r="AP486" s="269"/>
      <c r="AQ486" s="265"/>
    </row>
    <row r="487" spans="1:62" ht="15">
      <c r="A487" s="278">
        <f t="shared" si="1"/>
        <v>0</v>
      </c>
      <c r="D487" s="1160" t="s">
        <v>459</v>
      </c>
      <c r="E487" s="1160"/>
      <c r="F487" s="1160"/>
      <c r="G487" s="1160"/>
      <c r="H487" s="1160"/>
      <c r="I487" s="1160"/>
      <c r="J487" s="1160"/>
      <c r="K487" s="1160"/>
      <c r="L487" s="1160"/>
      <c r="M487" s="1160"/>
      <c r="N487" s="1160"/>
      <c r="O487" s="1160"/>
      <c r="P487" s="1160"/>
      <c r="Q487" s="1160"/>
      <c r="R487" s="1160"/>
      <c r="S487" s="1160"/>
      <c r="T487" s="1160"/>
      <c r="U487" s="1160"/>
      <c r="V487" s="1160"/>
      <c r="W487" s="1160"/>
      <c r="X487" s="1160"/>
      <c r="Y487" s="1160"/>
      <c r="Z487" s="1160"/>
      <c r="AA487" s="1160"/>
      <c r="AB487" s="1160"/>
      <c r="AC487" s="1160"/>
      <c r="AD487" s="1160"/>
      <c r="AE487" s="265"/>
      <c r="AF487" s="263" t="str">
        <f>IF(AN442&lt;&gt;""," + ","не заполнено - подсчет автоматический")</f>
        <v>не заполнено - подсчет автоматический</v>
      </c>
      <c r="AG487" s="265"/>
      <c r="AH487" s="269"/>
      <c r="AI487" s="269"/>
      <c r="AJ487" s="269"/>
      <c r="AK487" s="269"/>
      <c r="AL487" s="269"/>
      <c r="AM487" s="269"/>
      <c r="AN487" s="269"/>
      <c r="AO487" s="269"/>
      <c r="AP487" s="269"/>
      <c r="AQ487" s="265"/>
    </row>
    <row r="488" spans="1:62" ht="15">
      <c r="A488" s="279">
        <f>SUM(A475:A487)</f>
        <v>2</v>
      </c>
      <c r="D488" s="270"/>
      <c r="E488" s="271"/>
      <c r="F488" s="271"/>
      <c r="G488" s="271"/>
      <c r="H488" s="271"/>
      <c r="I488" s="271"/>
      <c r="J488" s="271"/>
      <c r="K488" s="271"/>
      <c r="L488" s="271"/>
      <c r="M488" s="271"/>
      <c r="N488" s="271"/>
      <c r="O488" s="271"/>
      <c r="P488" s="271"/>
      <c r="Q488" s="271"/>
      <c r="R488" s="271"/>
      <c r="S488" s="271"/>
      <c r="T488" s="271"/>
      <c r="U488" s="271"/>
      <c r="V488" s="271"/>
      <c r="W488" s="271"/>
      <c r="X488" s="271"/>
      <c r="Y488" s="271"/>
      <c r="Z488" s="271"/>
      <c r="AA488" s="271"/>
      <c r="AB488" s="272"/>
      <c r="AC488" s="272"/>
      <c r="AD488" s="272"/>
      <c r="AE488" s="272"/>
      <c r="AF488" s="272"/>
      <c r="AG488" s="272"/>
      <c r="AH488" s="271"/>
      <c r="AI488" s="271"/>
      <c r="AJ488" s="271"/>
      <c r="AK488" s="271"/>
      <c r="AL488" s="271"/>
      <c r="AM488" s="271"/>
      <c r="AN488" s="271"/>
      <c r="AO488" s="271"/>
      <c r="AP488" s="271"/>
      <c r="AQ488" s="272"/>
    </row>
    <row r="489" spans="1:62" s="108" customFormat="1" ht="15">
      <c r="A489" s="232"/>
      <c r="D489" s="233"/>
      <c r="AB489" s="234"/>
      <c r="AC489" s="234"/>
      <c r="AD489" s="234"/>
      <c r="AE489" s="234"/>
      <c r="AF489" s="234"/>
      <c r="AG489" s="234"/>
      <c r="AQ489" s="234"/>
      <c r="BG489" s="117"/>
      <c r="BH489" s="117"/>
      <c r="BI489" s="117"/>
      <c r="BJ489" s="118"/>
    </row>
    <row r="490" spans="1:62" s="124" customFormat="1" ht="18.75">
      <c r="A490" s="235"/>
      <c r="D490" s="1161" t="s">
        <v>461</v>
      </c>
      <c r="E490" s="1162"/>
      <c r="F490" s="1162"/>
      <c r="G490" s="1162"/>
      <c r="H490" s="1162"/>
      <c r="I490" s="1162"/>
      <c r="J490" s="1162"/>
      <c r="K490" s="1162"/>
      <c r="L490" s="1162"/>
      <c r="M490" s="1162"/>
      <c r="N490" s="1162"/>
      <c r="O490" s="1162"/>
      <c r="P490" s="1162"/>
      <c r="Q490" s="1162"/>
      <c r="R490" s="1162"/>
      <c r="S490" s="1162"/>
      <c r="T490" s="1162"/>
      <c r="U490" s="1162"/>
      <c r="V490" s="1162"/>
      <c r="W490" s="1162"/>
      <c r="X490" s="1162"/>
      <c r="Y490" s="1162"/>
      <c r="Z490" s="1162"/>
      <c r="AA490" s="1162"/>
      <c r="AB490" s="1162"/>
      <c r="AC490" s="1162"/>
      <c r="AD490" s="1162"/>
      <c r="AE490" s="1162"/>
      <c r="AF490" s="1162"/>
      <c r="AG490" s="1162"/>
      <c r="AH490" s="1162"/>
      <c r="AI490" s="1162"/>
      <c r="AJ490" s="1162"/>
      <c r="AK490" s="1162"/>
      <c r="AL490" s="1162"/>
      <c r="AM490" s="1162"/>
      <c r="AN490" s="1162"/>
      <c r="AO490" s="1162"/>
      <c r="AP490" s="1162"/>
      <c r="AQ490" s="1163"/>
      <c r="BG490" s="125"/>
      <c r="BH490" s="125"/>
      <c r="BI490" s="125"/>
      <c r="BJ490" s="126"/>
    </row>
    <row r="491" spans="1:62" ht="6.75" customHeight="1">
      <c r="A491" s="217"/>
      <c r="D491" s="218"/>
      <c r="AB491" s="218"/>
      <c r="AC491" s="218"/>
      <c r="AD491" s="218"/>
      <c r="AE491" s="218"/>
      <c r="AF491" s="218"/>
      <c r="AG491" s="218"/>
      <c r="AQ491" s="218"/>
    </row>
    <row r="492" spans="1:62" s="121" customFormat="1" ht="15.75">
      <c r="A492" s="221"/>
      <c r="D492" s="1161" t="s">
        <v>462</v>
      </c>
      <c r="E492" s="1162"/>
      <c r="F492" s="1162"/>
      <c r="G492" s="1162"/>
      <c r="H492" s="1162"/>
      <c r="I492" s="1162"/>
      <c r="J492" s="1162"/>
      <c r="K492" s="1162"/>
      <c r="L492" s="1162"/>
      <c r="M492" s="1162"/>
      <c r="N492" s="1162"/>
      <c r="O492" s="1162"/>
      <c r="P492" s="1162"/>
      <c r="Q492" s="1162"/>
      <c r="R492" s="1162"/>
      <c r="S492" s="1162"/>
      <c r="T492" s="1162"/>
      <c r="U492" s="1162"/>
      <c r="V492" s="1162"/>
      <c r="W492" s="1162"/>
      <c r="X492" s="1162"/>
      <c r="Y492" s="1162"/>
      <c r="Z492" s="1162"/>
      <c r="AA492" s="1162"/>
      <c r="AB492" s="1162"/>
      <c r="AC492" s="1162"/>
      <c r="AD492" s="1162"/>
      <c r="AE492" s="1162"/>
      <c r="AF492" s="1162"/>
      <c r="AG492" s="1162"/>
      <c r="AH492" s="1162"/>
      <c r="AI492" s="1162"/>
      <c r="AJ492" s="1162"/>
      <c r="AK492" s="1162"/>
      <c r="AL492" s="1162"/>
      <c r="AM492" s="1162"/>
      <c r="AN492" s="1162"/>
      <c r="AO492" s="1162"/>
      <c r="AP492" s="1162"/>
      <c r="AQ492" s="1163"/>
      <c r="BG492" s="122"/>
      <c r="BH492" s="122"/>
      <c r="BI492" s="122"/>
      <c r="BJ492" s="123"/>
    </row>
    <row r="493" spans="1:62" s="121" customFormat="1" ht="15.75">
      <c r="A493" s="221"/>
      <c r="C493" s="142"/>
      <c r="D493" s="274"/>
      <c r="E493" s="274"/>
      <c r="F493" s="274"/>
      <c r="G493" s="274"/>
      <c r="H493" s="274"/>
      <c r="I493" s="274"/>
      <c r="J493" s="274"/>
      <c r="K493" s="274"/>
      <c r="L493" s="274"/>
      <c r="M493" s="274"/>
      <c r="N493" s="274"/>
      <c r="O493" s="274"/>
      <c r="P493" s="274"/>
      <c r="Q493" s="274"/>
      <c r="R493" s="274"/>
      <c r="S493" s="274"/>
      <c r="T493" s="274"/>
      <c r="U493" s="274"/>
      <c r="V493" s="274"/>
      <c r="W493" s="274"/>
      <c r="X493" s="274"/>
      <c r="Y493" s="274"/>
      <c r="Z493" s="274"/>
      <c r="AA493" s="274"/>
      <c r="AB493" s="274"/>
      <c r="AC493" s="274"/>
      <c r="AD493" s="274"/>
      <c r="AE493" s="274"/>
      <c r="AF493" s="274"/>
      <c r="AG493" s="274"/>
      <c r="AH493" s="274"/>
      <c r="AI493" s="274"/>
      <c r="AJ493" s="274"/>
      <c r="AK493" s="274"/>
      <c r="AL493" s="274"/>
      <c r="AM493" s="274"/>
      <c r="AN493" s="274"/>
      <c r="AO493" s="274"/>
      <c r="AP493" s="274"/>
      <c r="AQ493" s="274"/>
      <c r="AR493" s="142"/>
      <c r="AS493" s="142"/>
      <c r="AT493" s="142"/>
      <c r="BG493" s="122"/>
      <c r="BH493" s="122"/>
      <c r="BI493" s="122"/>
      <c r="BJ493" s="123"/>
    </row>
    <row r="494" spans="1:62" ht="15">
      <c r="A494" s="217"/>
      <c r="B494" s="1166" t="str">
        <f>IF($D$474="Экспертное заключение ГОТОВО к печати"," Печать ЭЗ:    меню Файл-Печать   или    комбинация клавиш  CTRL+P. ","")</f>
        <v/>
      </c>
      <c r="C494" s="1166"/>
      <c r="D494" s="1166"/>
      <c r="E494" s="1166"/>
      <c r="F494" s="1166"/>
      <c r="G494" s="1166"/>
      <c r="H494" s="1166"/>
      <c r="I494" s="1166"/>
      <c r="J494" s="1166"/>
      <c r="K494" s="1166"/>
      <c r="L494" s="1166"/>
      <c r="M494" s="1166"/>
      <c r="N494" s="1166"/>
      <c r="O494" s="1166"/>
      <c r="P494" s="1166"/>
      <c r="Q494" s="1166"/>
      <c r="R494" s="1166"/>
      <c r="S494" s="1166"/>
      <c r="T494" s="1166"/>
      <c r="U494" s="1166"/>
      <c r="V494" s="1166"/>
      <c r="W494" s="1166"/>
      <c r="X494" s="1166"/>
      <c r="Y494" s="1166"/>
      <c r="Z494" s="1166"/>
      <c r="AA494" s="1166"/>
      <c r="AB494" s="1166"/>
      <c r="AC494" s="1166"/>
      <c r="AD494" s="1166"/>
      <c r="AE494" s="1166"/>
      <c r="AF494" s="1166"/>
      <c r="AG494" s="1166"/>
      <c r="AH494" s="1166"/>
      <c r="AI494" s="1166"/>
      <c r="AJ494" s="1166"/>
      <c r="AK494" s="1166"/>
      <c r="AL494" s="1166"/>
      <c r="AM494" s="1166"/>
      <c r="AN494" s="1166"/>
      <c r="AO494" s="1166"/>
      <c r="AP494" s="1166"/>
      <c r="AQ494" s="1166"/>
      <c r="AR494" s="1166"/>
      <c r="AS494" s="1166"/>
      <c r="AT494" s="1166"/>
    </row>
    <row r="495" spans="1:62" ht="30.75" customHeight="1">
      <c r="A495" s="217"/>
      <c r="B495" s="275"/>
      <c r="C495" s="273"/>
      <c r="D495" s="273"/>
      <c r="E495" s="273"/>
      <c r="F495" s="273"/>
      <c r="G495" s="273"/>
      <c r="H495" s="273"/>
      <c r="I495" s="273"/>
      <c r="J495" s="273"/>
      <c r="K495" s="1164" t="str">
        <f>IF($D$474="Экспертное заключение ГОТОВО к печати","Рекомендуется перед печатью выполнить  Предварительный просмотр   (меню Файл).","")</f>
        <v/>
      </c>
      <c r="L495" s="1164"/>
      <c r="M495" s="1164"/>
      <c r="N495" s="1164"/>
      <c r="O495" s="1164"/>
      <c r="P495" s="1164"/>
      <c r="Q495" s="1164"/>
      <c r="R495" s="1164"/>
      <c r="S495" s="1164"/>
      <c r="T495" s="1164"/>
      <c r="U495" s="1164"/>
      <c r="V495" s="1164"/>
      <c r="W495" s="1164"/>
      <c r="X495" s="1164"/>
      <c r="Y495" s="1164"/>
      <c r="Z495" s="1164"/>
      <c r="AA495" s="1164"/>
      <c r="AB495" s="1164"/>
      <c r="AC495" s="1164"/>
      <c r="AD495" s="1164"/>
      <c r="AE495" s="1164"/>
      <c r="AF495" s="1164"/>
      <c r="AG495" s="1164"/>
      <c r="AH495" s="1164"/>
      <c r="AI495" s="1164"/>
      <c r="AJ495" s="1164"/>
      <c r="AK495" s="1164"/>
      <c r="AL495" s="1164"/>
      <c r="AM495" s="1164"/>
      <c r="AN495" s="1164"/>
      <c r="AO495" s="1164"/>
      <c r="AP495" s="1164"/>
      <c r="AQ495" s="1164"/>
      <c r="AR495" s="1164"/>
      <c r="AS495" s="1164"/>
      <c r="AT495" s="1164"/>
    </row>
    <row r="496" spans="1:62" ht="32.25" customHeight="1">
      <c r="A496" s="233"/>
      <c r="B496" s="276"/>
      <c r="C496" s="276"/>
      <c r="D496" s="276"/>
      <c r="E496" s="277"/>
      <c r="F496" s="277"/>
      <c r="G496" s="277"/>
      <c r="H496" s="277"/>
      <c r="I496" s="277"/>
      <c r="J496" s="273"/>
      <c r="K496" s="1164"/>
      <c r="L496" s="1164"/>
      <c r="M496" s="1164"/>
      <c r="N496" s="1164"/>
      <c r="O496" s="1164"/>
      <c r="P496" s="1164"/>
      <c r="Q496" s="1164"/>
      <c r="R496" s="1164"/>
      <c r="S496" s="1164"/>
      <c r="T496" s="1164"/>
      <c r="U496" s="1164"/>
      <c r="V496" s="1164"/>
      <c r="W496" s="1164"/>
      <c r="X496" s="1164"/>
      <c r="Y496" s="1164"/>
      <c r="Z496" s="1164"/>
      <c r="AA496" s="1164"/>
      <c r="AB496" s="1164"/>
      <c r="AC496" s="1164"/>
      <c r="AD496" s="1164"/>
      <c r="AE496" s="1164"/>
      <c r="AF496" s="1164"/>
      <c r="AG496" s="1164"/>
      <c r="AH496" s="1164"/>
      <c r="AI496" s="1164"/>
      <c r="AJ496" s="1164"/>
      <c r="AK496" s="1164"/>
      <c r="AL496" s="1164"/>
      <c r="AM496" s="1164"/>
      <c r="AN496" s="1164"/>
      <c r="AO496" s="1164"/>
      <c r="AP496" s="1164"/>
      <c r="AQ496" s="1164"/>
      <c r="AR496" s="1164"/>
      <c r="AS496" s="1164"/>
      <c r="AT496" s="1164"/>
    </row>
    <row r="497" spans="1:9" ht="15">
      <c r="A497" s="233"/>
      <c r="B497" s="234"/>
      <c r="C497" s="108"/>
      <c r="D497" s="108"/>
      <c r="E497" s="108"/>
      <c r="F497" s="108"/>
      <c r="G497" s="108"/>
      <c r="H497" s="108"/>
      <c r="I497" s="108"/>
    </row>
  </sheetData>
  <mergeCells count="990">
    <mergeCell ref="BQ383:BQ384"/>
    <mergeCell ref="D133:R136"/>
    <mergeCell ref="X114:AC114"/>
    <mergeCell ref="AD114:AJ114"/>
    <mergeCell ref="AK114:AQ114"/>
    <mergeCell ref="BM382:BN384"/>
    <mergeCell ref="BJ379:BJ381"/>
    <mergeCell ref="BK379:BL381"/>
    <mergeCell ref="BM379:BN381"/>
    <mergeCell ref="BO379:BR379"/>
    <mergeCell ref="BR383:BR384"/>
    <mergeCell ref="BP383:BP384"/>
    <mergeCell ref="BO383:BO384"/>
    <mergeCell ref="D112:R123"/>
    <mergeCell ref="S112:BE112"/>
    <mergeCell ref="S113:BE113"/>
    <mergeCell ref="BJ382:BJ384"/>
    <mergeCell ref="BK382:BL384"/>
    <mergeCell ref="AY132:BE133"/>
    <mergeCell ref="D131:R132"/>
    <mergeCell ref="BO380:BR380"/>
    <mergeCell ref="AY116:BE117"/>
    <mergeCell ref="AR116:AX117"/>
    <mergeCell ref="AR114:AX114"/>
    <mergeCell ref="C1:AA1"/>
    <mergeCell ref="AE1:AM1"/>
    <mergeCell ref="AX1:BE1"/>
    <mergeCell ref="A2:BE2"/>
    <mergeCell ref="J10:BE10"/>
    <mergeCell ref="D11:BE11"/>
    <mergeCell ref="D12:BE12"/>
    <mergeCell ref="A112:C123"/>
    <mergeCell ref="A3:BE3"/>
    <mergeCell ref="A4:BE6"/>
    <mergeCell ref="O9:BE9"/>
    <mergeCell ref="J13:BE13"/>
    <mergeCell ref="Q14:AJ14"/>
    <mergeCell ref="AK14:BE14"/>
    <mergeCell ref="A34:C34"/>
    <mergeCell ref="A35:C37"/>
    <mergeCell ref="D35:W37"/>
    <mergeCell ref="X35:AG37"/>
    <mergeCell ref="AH35:BE35"/>
    <mergeCell ref="AH36:BE36"/>
    <mergeCell ref="AH37:AO37"/>
    <mergeCell ref="AP37:AW37"/>
    <mergeCell ref="AX37:BE37"/>
    <mergeCell ref="A38:C44"/>
    <mergeCell ref="BH33:BI33"/>
    <mergeCell ref="Q15:T15"/>
    <mergeCell ref="U15:Y15"/>
    <mergeCell ref="X16:AC16"/>
    <mergeCell ref="AO16:AV16"/>
    <mergeCell ref="X17:AC17"/>
    <mergeCell ref="A19:BE20"/>
    <mergeCell ref="A21:BE23"/>
    <mergeCell ref="A24:C24"/>
    <mergeCell ref="D24:BE24"/>
    <mergeCell ref="C30:BE33"/>
    <mergeCell ref="C26:BE29"/>
    <mergeCell ref="D38:W44"/>
    <mergeCell ref="X38:AG44"/>
    <mergeCell ref="AH38:BE39"/>
    <mergeCell ref="AH40:AO42"/>
    <mergeCell ref="AP40:AW42"/>
    <mergeCell ref="AX40:BE42"/>
    <mergeCell ref="AH43:AO44"/>
    <mergeCell ref="AP43:AW44"/>
    <mergeCell ref="AX43:BE44"/>
    <mergeCell ref="A45:C51"/>
    <mergeCell ref="A52:C58"/>
    <mergeCell ref="X52:AG58"/>
    <mergeCell ref="D45:W51"/>
    <mergeCell ref="X45:AG51"/>
    <mergeCell ref="AP50:AW51"/>
    <mergeCell ref="AH52:BE53"/>
    <mergeCell ref="AH54:AO56"/>
    <mergeCell ref="AP54:AW56"/>
    <mergeCell ref="AX54:BE56"/>
    <mergeCell ref="D52:W56"/>
    <mergeCell ref="D57:W58"/>
    <mergeCell ref="AX57:BE58"/>
    <mergeCell ref="AP57:AW58"/>
    <mergeCell ref="AH57:AO58"/>
    <mergeCell ref="AH45:AO49"/>
    <mergeCell ref="AP45:AW47"/>
    <mergeCell ref="AX45:BE47"/>
    <mergeCell ref="AP48:AW49"/>
    <mergeCell ref="AX48:BE49"/>
    <mergeCell ref="AH50:AO51"/>
    <mergeCell ref="AX50:BE51"/>
    <mergeCell ref="A59:C61"/>
    <mergeCell ref="D59:W61"/>
    <mergeCell ref="X59:AG61"/>
    <mergeCell ref="AH59:BE59"/>
    <mergeCell ref="AH60:BE60"/>
    <mergeCell ref="AH61:AO61"/>
    <mergeCell ref="AP61:AW61"/>
    <mergeCell ref="AX61:BE61"/>
    <mergeCell ref="AP62:AW64"/>
    <mergeCell ref="AH71:BE71"/>
    <mergeCell ref="AX62:BE64"/>
    <mergeCell ref="AP65:AW67"/>
    <mergeCell ref="AX65:BE67"/>
    <mergeCell ref="AH68:AO69"/>
    <mergeCell ref="AP68:AW69"/>
    <mergeCell ref="AX68:BE69"/>
    <mergeCell ref="A62:C69"/>
    <mergeCell ref="A73:C78"/>
    <mergeCell ref="X73:AG78"/>
    <mergeCell ref="AH73:AO76"/>
    <mergeCell ref="A70:C72"/>
    <mergeCell ref="X62:AG69"/>
    <mergeCell ref="AH62:AO67"/>
    <mergeCell ref="D76:W78"/>
    <mergeCell ref="AP73:AW76"/>
    <mergeCell ref="D70:W72"/>
    <mergeCell ref="X70:AG72"/>
    <mergeCell ref="AH70:BE70"/>
    <mergeCell ref="D73:W75"/>
    <mergeCell ref="AH72:AO72"/>
    <mergeCell ref="AP72:AW72"/>
    <mergeCell ref="AX72:BE72"/>
    <mergeCell ref="D62:W66"/>
    <mergeCell ref="C90:BE92"/>
    <mergeCell ref="AX73:BE76"/>
    <mergeCell ref="AH77:AO78"/>
    <mergeCell ref="AP77:AW78"/>
    <mergeCell ref="AX77:BE78"/>
    <mergeCell ref="A79:C84"/>
    <mergeCell ref="X79:AG84"/>
    <mergeCell ref="AH79:AO82"/>
    <mergeCell ref="AP79:AW82"/>
    <mergeCell ref="AX83:BE84"/>
    <mergeCell ref="D79:W81"/>
    <mergeCell ref="D82:W84"/>
    <mergeCell ref="C88:BE89"/>
    <mergeCell ref="A85:C85"/>
    <mergeCell ref="A86:C86"/>
    <mergeCell ref="D86:BE86"/>
    <mergeCell ref="AH83:AO84"/>
    <mergeCell ref="AX79:BE82"/>
    <mergeCell ref="AP83:AW84"/>
    <mergeCell ref="S103:W104"/>
    <mergeCell ref="X102:AC102"/>
    <mergeCell ref="AD102:AJ102"/>
    <mergeCell ref="AK102:AQ102"/>
    <mergeCell ref="A94:C96"/>
    <mergeCell ref="D94:R96"/>
    <mergeCell ref="S94:BE94"/>
    <mergeCell ref="S95:BE95"/>
    <mergeCell ref="S96:W96"/>
    <mergeCell ref="X96:AC96"/>
    <mergeCell ref="AD96:AJ96"/>
    <mergeCell ref="AK96:AQ96"/>
    <mergeCell ref="AR96:AX96"/>
    <mergeCell ref="AY96:BE96"/>
    <mergeCell ref="AR108:AS109"/>
    <mergeCell ref="AR103:AX104"/>
    <mergeCell ref="BA108:BE109"/>
    <mergeCell ref="AY103:BE104"/>
    <mergeCell ref="BQ96:BW96"/>
    <mergeCell ref="A97:C109"/>
    <mergeCell ref="D97:R100"/>
    <mergeCell ref="S97:BE97"/>
    <mergeCell ref="S98:W99"/>
    <mergeCell ref="X98:AC99"/>
    <mergeCell ref="AD98:AJ99"/>
    <mergeCell ref="AK98:AQ99"/>
    <mergeCell ref="AR98:AX99"/>
    <mergeCell ref="AY98:BE99"/>
    <mergeCell ref="D101:R108"/>
    <mergeCell ref="BQ98:BW102"/>
    <mergeCell ref="S100:W102"/>
    <mergeCell ref="X100:AC101"/>
    <mergeCell ref="AD100:AJ101"/>
    <mergeCell ref="AK100:AQ101"/>
    <mergeCell ref="AR100:AX101"/>
    <mergeCell ref="AY100:BE101"/>
    <mergeCell ref="AY102:BE102"/>
    <mergeCell ref="AR102:AX102"/>
    <mergeCell ref="S115:BE115"/>
    <mergeCell ref="AY114:BE114"/>
    <mergeCell ref="AD108:AE109"/>
    <mergeCell ref="AF108:AJ109"/>
    <mergeCell ref="BQ103:BW104"/>
    <mergeCell ref="AY105:BE107"/>
    <mergeCell ref="BQ105:BW105"/>
    <mergeCell ref="BQ106:BW107"/>
    <mergeCell ref="AY118:BE119"/>
    <mergeCell ref="S105:AC109"/>
    <mergeCell ref="S114:W114"/>
    <mergeCell ref="S116:W117"/>
    <mergeCell ref="AD105:AJ107"/>
    <mergeCell ref="S118:W121"/>
    <mergeCell ref="X103:AC104"/>
    <mergeCell ref="AD103:AJ104"/>
    <mergeCell ref="AK103:AQ104"/>
    <mergeCell ref="BQ108:BW108"/>
    <mergeCell ref="AY108:AZ109"/>
    <mergeCell ref="AK105:AQ107"/>
    <mergeCell ref="AR105:AX107"/>
    <mergeCell ref="AT108:AX109"/>
    <mergeCell ref="AK108:AL109"/>
    <mergeCell ref="AM108:AQ109"/>
    <mergeCell ref="X120:AC121"/>
    <mergeCell ref="AD120:AJ120"/>
    <mergeCell ref="AK120:AQ120"/>
    <mergeCell ref="AR120:AX120"/>
    <mergeCell ref="AY120:BE120"/>
    <mergeCell ref="AR121:AX121"/>
    <mergeCell ref="AY121:BE121"/>
    <mergeCell ref="AR118:AX119"/>
    <mergeCell ref="AD116:AJ117"/>
    <mergeCell ref="AK116:AQ117"/>
    <mergeCell ref="X116:AC117"/>
    <mergeCell ref="X118:AC119"/>
    <mergeCell ref="AD118:AJ119"/>
    <mergeCell ref="AK118:AQ119"/>
    <mergeCell ref="AD121:AJ121"/>
    <mergeCell ref="AK121:AQ121"/>
    <mergeCell ref="AY122:BE123"/>
    <mergeCell ref="A124:C126"/>
    <mergeCell ref="D124:R126"/>
    <mergeCell ref="S124:BE124"/>
    <mergeCell ref="S125:BE125"/>
    <mergeCell ref="S126:W126"/>
    <mergeCell ref="AR122:AX123"/>
    <mergeCell ref="S122:W123"/>
    <mergeCell ref="X122:AC123"/>
    <mergeCell ref="AD122:AJ123"/>
    <mergeCell ref="AK122:AQ123"/>
    <mergeCell ref="A127:C136"/>
    <mergeCell ref="D127:R130"/>
    <mergeCell ref="S127:BE127"/>
    <mergeCell ref="S128:W129"/>
    <mergeCell ref="X128:AC129"/>
    <mergeCell ref="AR126:AX126"/>
    <mergeCell ref="AY126:BE126"/>
    <mergeCell ref="X126:AC126"/>
    <mergeCell ref="AD126:AJ126"/>
    <mergeCell ref="S142:W144"/>
    <mergeCell ref="X142:AC143"/>
    <mergeCell ref="AD140:AJ141"/>
    <mergeCell ref="AK144:AQ144"/>
    <mergeCell ref="AD134:AJ134"/>
    <mergeCell ref="AK134:AQ134"/>
    <mergeCell ref="S134:W134"/>
    <mergeCell ref="X134:AC134"/>
    <mergeCell ref="AK145:AQ145"/>
    <mergeCell ref="X146:AC147"/>
    <mergeCell ref="AK126:AQ126"/>
    <mergeCell ref="AR128:AX129"/>
    <mergeCell ref="X132:AC133"/>
    <mergeCell ref="AD132:AJ133"/>
    <mergeCell ref="AK132:AQ133"/>
    <mergeCell ref="AR132:AX133"/>
    <mergeCell ref="AK130:AQ131"/>
    <mergeCell ref="AR130:AX131"/>
    <mergeCell ref="AR145:AX145"/>
    <mergeCell ref="AR144:AX144"/>
    <mergeCell ref="AR140:AX141"/>
    <mergeCell ref="D391:X391"/>
    <mergeCell ref="D382:X384"/>
    <mergeCell ref="D385:X385"/>
    <mergeCell ref="D386:X386"/>
    <mergeCell ref="D387:X390"/>
    <mergeCell ref="AY128:BE129"/>
    <mergeCell ref="AY130:BE131"/>
    <mergeCell ref="S131:W131"/>
    <mergeCell ref="X130:AC131"/>
    <mergeCell ref="AD130:AJ131"/>
    <mergeCell ref="AD128:AJ129"/>
    <mergeCell ref="AK128:AQ129"/>
    <mergeCell ref="AY134:BE134"/>
    <mergeCell ref="AY138:BE138"/>
    <mergeCell ref="AY135:BE136"/>
    <mergeCell ref="AR134:AX134"/>
    <mergeCell ref="AR135:AX136"/>
    <mergeCell ref="AK142:AQ143"/>
    <mergeCell ref="S135:W136"/>
    <mergeCell ref="X135:AC136"/>
    <mergeCell ref="AD135:AJ136"/>
    <mergeCell ref="AK135:AQ136"/>
    <mergeCell ref="AK138:AQ138"/>
    <mergeCell ref="X140:AC141"/>
    <mergeCell ref="A148:C150"/>
    <mergeCell ref="D148:R150"/>
    <mergeCell ref="S148:BE148"/>
    <mergeCell ref="S149:BE149"/>
    <mergeCell ref="S150:W150"/>
    <mergeCell ref="X150:AC150"/>
    <mergeCell ref="AD150:AJ150"/>
    <mergeCell ref="AK150:AQ150"/>
    <mergeCell ref="AR150:AX150"/>
    <mergeCell ref="AY150:BE150"/>
    <mergeCell ref="A137:C147"/>
    <mergeCell ref="D137:R147"/>
    <mergeCell ref="S137:BE137"/>
    <mergeCell ref="S138:W138"/>
    <mergeCell ref="X138:AC138"/>
    <mergeCell ref="AD138:AJ138"/>
    <mergeCell ref="S139:BE139"/>
    <mergeCell ref="AK140:AQ141"/>
    <mergeCell ref="AD142:AJ143"/>
    <mergeCell ref="X144:AC145"/>
    <mergeCell ref="AD144:AJ144"/>
    <mergeCell ref="AR138:AX138"/>
    <mergeCell ref="S140:W141"/>
    <mergeCell ref="AY140:BE141"/>
    <mergeCell ref="AR142:AX143"/>
    <mergeCell ref="AY142:BE143"/>
    <mergeCell ref="AY144:BE144"/>
    <mergeCell ref="AR146:AX147"/>
    <mergeCell ref="AY146:BE147"/>
    <mergeCell ref="AD146:AJ147"/>
    <mergeCell ref="AK146:AQ147"/>
    <mergeCell ref="AD145:AJ145"/>
    <mergeCell ref="AY145:BE145"/>
    <mergeCell ref="S146:W147"/>
    <mergeCell ref="AR153:AX155"/>
    <mergeCell ref="AY153:BE155"/>
    <mergeCell ref="A151:C157"/>
    <mergeCell ref="D151:R153"/>
    <mergeCell ref="S151:W152"/>
    <mergeCell ref="X151:AC152"/>
    <mergeCell ref="S156:W157"/>
    <mergeCell ref="X156:AC157"/>
    <mergeCell ref="AR151:AX152"/>
    <mergeCell ref="AK153:AQ155"/>
    <mergeCell ref="AY151:BE152"/>
    <mergeCell ref="X153:AC155"/>
    <mergeCell ref="D154:R157"/>
    <mergeCell ref="S154:W154"/>
    <mergeCell ref="S155:W155"/>
    <mergeCell ref="AK151:AQ152"/>
    <mergeCell ref="AD156:AJ157"/>
    <mergeCell ref="AD151:AJ152"/>
    <mergeCell ref="AD153:AJ155"/>
    <mergeCell ref="AK156:AQ157"/>
    <mergeCell ref="AR156:AX157"/>
    <mergeCell ref="AY156:BE157"/>
    <mergeCell ref="A161:C165"/>
    <mergeCell ref="D161:AA162"/>
    <mergeCell ref="AB161:AK163"/>
    <mergeCell ref="AL161:AU163"/>
    <mergeCell ref="D163:AA165"/>
    <mergeCell ref="A158:C160"/>
    <mergeCell ref="D158:AA160"/>
    <mergeCell ref="AB158:BE158"/>
    <mergeCell ref="D166:AA168"/>
    <mergeCell ref="AB166:AK169"/>
    <mergeCell ref="AL166:AU169"/>
    <mergeCell ref="AB160:AK160"/>
    <mergeCell ref="AL160:AU160"/>
    <mergeCell ref="AV160:BE160"/>
    <mergeCell ref="AV161:BE163"/>
    <mergeCell ref="AB164:AK165"/>
    <mergeCell ref="AL164:AU165"/>
    <mergeCell ref="AV164:BE165"/>
    <mergeCell ref="AB159:BE159"/>
    <mergeCell ref="A187:C187"/>
    <mergeCell ref="D187:BE187"/>
    <mergeCell ref="A166:C171"/>
    <mergeCell ref="AV166:BE169"/>
    <mergeCell ref="D169:AA171"/>
    <mergeCell ref="AB170:AK171"/>
    <mergeCell ref="AL170:AU171"/>
    <mergeCell ref="A195:B198"/>
    <mergeCell ref="C195:AC198"/>
    <mergeCell ref="AD190:BE190"/>
    <mergeCell ref="A189:B194"/>
    <mergeCell ref="C189:AC194"/>
    <mergeCell ref="A174:C174"/>
    <mergeCell ref="D174:BE174"/>
    <mergeCell ref="C176:BE179"/>
    <mergeCell ref="C180:BE185"/>
    <mergeCell ref="AD189:BE189"/>
    <mergeCell ref="AV170:BE171"/>
    <mergeCell ref="A199:B202"/>
    <mergeCell ref="C199:AC202"/>
    <mergeCell ref="AD199:AI202"/>
    <mergeCell ref="AJ199:AP202"/>
    <mergeCell ref="AQ195:AW198"/>
    <mergeCell ref="AX191:BE191"/>
    <mergeCell ref="AJ192:AP194"/>
    <mergeCell ref="AD191:AI191"/>
    <mergeCell ref="AJ191:AP191"/>
    <mergeCell ref="AD192:AI194"/>
    <mergeCell ref="AD195:AI198"/>
    <mergeCell ref="AJ195:AP198"/>
    <mergeCell ref="BH199:BH202"/>
    <mergeCell ref="BI199:BI202"/>
    <mergeCell ref="BH195:BH198"/>
    <mergeCell ref="BI195:BI198"/>
    <mergeCell ref="AQ191:AW191"/>
    <mergeCell ref="AQ192:AW194"/>
    <mergeCell ref="AX192:BE194"/>
    <mergeCell ref="AX195:BE198"/>
    <mergeCell ref="BG195:BG198"/>
    <mergeCell ref="AX199:BE202"/>
    <mergeCell ref="BG199:BG202"/>
    <mergeCell ref="AQ199:AW202"/>
    <mergeCell ref="C203:AC206"/>
    <mergeCell ref="A215:C215"/>
    <mergeCell ref="D215:BE215"/>
    <mergeCell ref="BG203:BG206"/>
    <mergeCell ref="A207:B211"/>
    <mergeCell ref="C207:AC211"/>
    <mergeCell ref="AD207:AI211"/>
    <mergeCell ref="AX207:BE211"/>
    <mergeCell ref="BG207:BG211"/>
    <mergeCell ref="A203:B206"/>
    <mergeCell ref="AX203:BE206"/>
    <mergeCell ref="BH207:BH211"/>
    <mergeCell ref="BI207:BI211"/>
    <mergeCell ref="AJ207:AP211"/>
    <mergeCell ref="AQ207:AW211"/>
    <mergeCell ref="AD218:BE218"/>
    <mergeCell ref="AD219:BE219"/>
    <mergeCell ref="AQ220:AW220"/>
    <mergeCell ref="AX220:BE220"/>
    <mergeCell ref="AD203:AI206"/>
    <mergeCell ref="AJ203:AP206"/>
    <mergeCell ref="AQ203:AW206"/>
    <mergeCell ref="BI203:BI206"/>
    <mergeCell ref="BH203:BH206"/>
    <mergeCell ref="A224:B228"/>
    <mergeCell ref="C224:AC228"/>
    <mergeCell ref="AD224:AI228"/>
    <mergeCell ref="A218:B223"/>
    <mergeCell ref="C218:AC221"/>
    <mergeCell ref="AD220:AI220"/>
    <mergeCell ref="AD221:AI223"/>
    <mergeCell ref="BI224:BI228"/>
    <mergeCell ref="AJ220:AP220"/>
    <mergeCell ref="AJ221:AP223"/>
    <mergeCell ref="AQ221:AW223"/>
    <mergeCell ref="AJ224:AP228"/>
    <mergeCell ref="AQ224:AW228"/>
    <mergeCell ref="AX221:BE223"/>
    <mergeCell ref="BH224:BH228"/>
    <mergeCell ref="AX224:BE228"/>
    <mergeCell ref="BG224:BG228"/>
    <mergeCell ref="C222:AC223"/>
    <mergeCell ref="BI229:BI233"/>
    <mergeCell ref="BI244:BI248"/>
    <mergeCell ref="BH234:BH238"/>
    <mergeCell ref="BI234:BI238"/>
    <mergeCell ref="BH239:BH243"/>
    <mergeCell ref="AX234:BE238"/>
    <mergeCell ref="BG234:BG238"/>
    <mergeCell ref="BG244:BG248"/>
    <mergeCell ref="BH244:BH248"/>
    <mergeCell ref="BG229:BG233"/>
    <mergeCell ref="BH229:BH233"/>
    <mergeCell ref="BI239:BI243"/>
    <mergeCell ref="A234:B238"/>
    <mergeCell ref="C234:AC238"/>
    <mergeCell ref="AQ239:AW243"/>
    <mergeCell ref="AX239:BE243"/>
    <mergeCell ref="AD234:AI238"/>
    <mergeCell ref="AJ234:AP238"/>
    <mergeCell ref="AQ234:AW238"/>
    <mergeCell ref="BG239:BG243"/>
    <mergeCell ref="AX229:BE233"/>
    <mergeCell ref="A229:B233"/>
    <mergeCell ref="C229:AC233"/>
    <mergeCell ref="AD229:AI233"/>
    <mergeCell ref="AJ229:AP233"/>
    <mergeCell ref="AQ229:AW233"/>
    <mergeCell ref="A244:B248"/>
    <mergeCell ref="C244:AC248"/>
    <mergeCell ref="AD244:AI248"/>
    <mergeCell ref="AJ244:AP248"/>
    <mergeCell ref="AQ244:AW248"/>
    <mergeCell ref="AX244:BE248"/>
    <mergeCell ref="A239:B243"/>
    <mergeCell ref="C239:AC243"/>
    <mergeCell ref="AD239:AI243"/>
    <mergeCell ref="AJ239:AP243"/>
    <mergeCell ref="A249:C249"/>
    <mergeCell ref="A250:C250"/>
    <mergeCell ref="D250:BE250"/>
    <mergeCell ref="A252:C254"/>
    <mergeCell ref="D252:AA254"/>
    <mergeCell ref="AB252:BE252"/>
    <mergeCell ref="AB253:BE253"/>
    <mergeCell ref="AB254:AK254"/>
    <mergeCell ref="AL254:AU254"/>
    <mergeCell ref="AV254:BE254"/>
    <mergeCell ref="A255:C259"/>
    <mergeCell ref="D255:AA256"/>
    <mergeCell ref="AB255:AK257"/>
    <mergeCell ref="AL255:AU257"/>
    <mergeCell ref="AV255:BE257"/>
    <mergeCell ref="D257:AA259"/>
    <mergeCell ref="AB258:AK259"/>
    <mergeCell ref="AL258:AU259"/>
    <mergeCell ref="AV258:BE259"/>
    <mergeCell ref="A260:C262"/>
    <mergeCell ref="D260:X262"/>
    <mergeCell ref="Y260:BE260"/>
    <mergeCell ref="Y261:BE261"/>
    <mergeCell ref="Y262:AC262"/>
    <mergeCell ref="AD262:AJ262"/>
    <mergeCell ref="AK262:AQ262"/>
    <mergeCell ref="A263:C271"/>
    <mergeCell ref="D263:X268"/>
    <mergeCell ref="Y263:AC264"/>
    <mergeCell ref="AD263:AJ264"/>
    <mergeCell ref="AD267:AJ267"/>
    <mergeCell ref="AD266:AJ266"/>
    <mergeCell ref="AD265:AJ265"/>
    <mergeCell ref="AK266:AQ266"/>
    <mergeCell ref="AR266:AX266"/>
    <mergeCell ref="AY266:BE266"/>
    <mergeCell ref="AY263:BE264"/>
    <mergeCell ref="AK265:AQ265"/>
    <mergeCell ref="AR265:AX265"/>
    <mergeCell ref="AY265:BE265"/>
    <mergeCell ref="AR262:AX262"/>
    <mergeCell ref="AY262:BE262"/>
    <mergeCell ref="AK263:AQ264"/>
    <mergeCell ref="AR263:AX264"/>
    <mergeCell ref="AY267:BE267"/>
    <mergeCell ref="AY268:BE269"/>
    <mergeCell ref="D269:X271"/>
    <mergeCell ref="Y269:AC269"/>
    <mergeCell ref="AD269:AJ269"/>
    <mergeCell ref="AK269:AQ269"/>
    <mergeCell ref="AR269:AX269"/>
    <mergeCell ref="Y270:AC271"/>
    <mergeCell ref="AD270:AJ271"/>
    <mergeCell ref="AK270:AQ271"/>
    <mergeCell ref="AY270:BE271"/>
    <mergeCell ref="AK267:AQ267"/>
    <mergeCell ref="AR267:AX267"/>
    <mergeCell ref="AR270:AX271"/>
    <mergeCell ref="A275:C283"/>
    <mergeCell ref="D275:X278"/>
    <mergeCell ref="AY282:BE283"/>
    <mergeCell ref="AR278:AX278"/>
    <mergeCell ref="AY279:BE279"/>
    <mergeCell ref="AY280:BE281"/>
    <mergeCell ref="AR281:AX281"/>
    <mergeCell ref="D279:X283"/>
    <mergeCell ref="Y282:AC283"/>
    <mergeCell ref="AD282:AJ283"/>
    <mergeCell ref="AD281:AJ281"/>
    <mergeCell ref="AK279:AQ279"/>
    <mergeCell ref="AY278:BE278"/>
    <mergeCell ref="AK278:AQ278"/>
    <mergeCell ref="Y275:AC276"/>
    <mergeCell ref="Y281:AC281"/>
    <mergeCell ref="AY275:BE276"/>
    <mergeCell ref="AD277:AJ277"/>
    <mergeCell ref="AK277:AQ277"/>
    <mergeCell ref="AR277:AX277"/>
    <mergeCell ref="AY277:BE277"/>
    <mergeCell ref="AD275:AJ276"/>
    <mergeCell ref="AR275:AX276"/>
    <mergeCell ref="AK275:AQ276"/>
    <mergeCell ref="A272:C274"/>
    <mergeCell ref="D272:X274"/>
    <mergeCell ref="Y272:BE272"/>
    <mergeCell ref="Y273:BE273"/>
    <mergeCell ref="Y274:AC274"/>
    <mergeCell ref="AD274:AJ274"/>
    <mergeCell ref="AK274:AQ274"/>
    <mergeCell ref="AR274:AX274"/>
    <mergeCell ref="AY274:BE274"/>
    <mergeCell ref="AK281:AQ281"/>
    <mergeCell ref="AD279:AJ279"/>
    <mergeCell ref="AD278:AJ278"/>
    <mergeCell ref="AR279:AX279"/>
    <mergeCell ref="AR282:AX283"/>
    <mergeCell ref="AY289:BE290"/>
    <mergeCell ref="Y290:AC290"/>
    <mergeCell ref="AD290:AJ290"/>
    <mergeCell ref="AR284:AX285"/>
    <mergeCell ref="AR290:AX290"/>
    <mergeCell ref="AY288:BE288"/>
    <mergeCell ref="AD287:AJ287"/>
    <mergeCell ref="AK287:AQ287"/>
    <mergeCell ref="AR287:AX287"/>
    <mergeCell ref="AY287:BE287"/>
    <mergeCell ref="Y284:AC285"/>
    <mergeCell ref="AD284:AJ285"/>
    <mergeCell ref="AD286:AJ286"/>
    <mergeCell ref="AK286:AQ286"/>
    <mergeCell ref="AR286:AX286"/>
    <mergeCell ref="AY286:BE286"/>
    <mergeCell ref="AK284:AQ285"/>
    <mergeCell ref="AK282:AQ283"/>
    <mergeCell ref="AY291:BE292"/>
    <mergeCell ref="A293:C295"/>
    <mergeCell ref="D293:X295"/>
    <mergeCell ref="Y293:BE293"/>
    <mergeCell ref="Y294:BE294"/>
    <mergeCell ref="Y295:AC295"/>
    <mergeCell ref="AD295:AJ295"/>
    <mergeCell ref="AK295:AQ295"/>
    <mergeCell ref="AR295:AX295"/>
    <mergeCell ref="AY295:BE295"/>
    <mergeCell ref="D288:X292"/>
    <mergeCell ref="AD288:AJ288"/>
    <mergeCell ref="AK288:AQ288"/>
    <mergeCell ref="AR288:AX288"/>
    <mergeCell ref="Y291:AC292"/>
    <mergeCell ref="AD291:AJ292"/>
    <mergeCell ref="AK291:AQ292"/>
    <mergeCell ref="AR291:AX292"/>
    <mergeCell ref="AK290:AQ290"/>
    <mergeCell ref="A284:C292"/>
    <mergeCell ref="D284:X287"/>
    <mergeCell ref="AY284:BE285"/>
    <mergeCell ref="AY303:BE304"/>
    <mergeCell ref="AK296:AQ302"/>
    <mergeCell ref="AR296:AX302"/>
    <mergeCell ref="AY296:BE302"/>
    <mergeCell ref="AK303:AQ304"/>
    <mergeCell ref="AR303:AX304"/>
    <mergeCell ref="A296:C304"/>
    <mergeCell ref="D296:X299"/>
    <mergeCell ref="Y296:AC302"/>
    <mergeCell ref="AD296:AJ302"/>
    <mergeCell ref="D300:X304"/>
    <mergeCell ref="Y303:AC304"/>
    <mergeCell ref="AD303:AJ304"/>
    <mergeCell ref="AY310:BE310"/>
    <mergeCell ref="AD308:AJ309"/>
    <mergeCell ref="AK308:AQ309"/>
    <mergeCell ref="AR308:AX309"/>
    <mergeCell ref="AY315:BE316"/>
    <mergeCell ref="A305:C307"/>
    <mergeCell ref="D305:X307"/>
    <mergeCell ref="Y305:BE305"/>
    <mergeCell ref="Y306:BE306"/>
    <mergeCell ref="Y307:AC307"/>
    <mergeCell ref="AD307:AJ307"/>
    <mergeCell ref="AK307:AQ307"/>
    <mergeCell ref="AR307:AX307"/>
    <mergeCell ref="AY307:BE307"/>
    <mergeCell ref="AK315:AQ316"/>
    <mergeCell ref="AR315:AX316"/>
    <mergeCell ref="AD315:AJ316"/>
    <mergeCell ref="A308:C316"/>
    <mergeCell ref="AY312:BE312"/>
    <mergeCell ref="AY313:BE314"/>
    <mergeCell ref="AD314:AJ314"/>
    <mergeCell ref="AK314:AQ314"/>
    <mergeCell ref="AR314:AX314"/>
    <mergeCell ref="AD312:AJ313"/>
    <mergeCell ref="AD311:AJ311"/>
    <mergeCell ref="AK311:AQ311"/>
    <mergeCell ref="AR311:AX311"/>
    <mergeCell ref="AK312:AQ313"/>
    <mergeCell ref="AR312:AX313"/>
    <mergeCell ref="D308:X311"/>
    <mergeCell ref="Y308:AC309"/>
    <mergeCell ref="D312:X316"/>
    <mergeCell ref="Y314:AC314"/>
    <mergeCell ref="Y315:AC316"/>
    <mergeCell ref="AR310:AX310"/>
    <mergeCell ref="AY311:BE311"/>
    <mergeCell ref="AY308:BE309"/>
    <mergeCell ref="AD310:AJ310"/>
    <mergeCell ref="AK310:AQ310"/>
    <mergeCell ref="A330:C332"/>
    <mergeCell ref="AD323:AJ324"/>
    <mergeCell ref="AK323:AQ324"/>
    <mergeCell ref="AR323:AX324"/>
    <mergeCell ref="A317:C327"/>
    <mergeCell ref="D317:X324"/>
    <mergeCell ref="Y317:AC318"/>
    <mergeCell ref="AD317:AJ318"/>
    <mergeCell ref="AK317:AQ318"/>
    <mergeCell ref="AK326:AQ327"/>
    <mergeCell ref="D325:X327"/>
    <mergeCell ref="AB330:BE330"/>
    <mergeCell ref="AB332:AK332"/>
    <mergeCell ref="AL332:AU332"/>
    <mergeCell ref="AV332:BE332"/>
    <mergeCell ref="AB331:BE331"/>
    <mergeCell ref="Y326:AC327"/>
    <mergeCell ref="AR317:AX318"/>
    <mergeCell ref="AY317:BE318"/>
    <mergeCell ref="AD319:AJ320"/>
    <mergeCell ref="AK319:AQ320"/>
    <mergeCell ref="AR319:AX320"/>
    <mergeCell ref="AY319:BE320"/>
    <mergeCell ref="AL337:AU337"/>
    <mergeCell ref="AV337:BE337"/>
    <mergeCell ref="AV333:BE335"/>
    <mergeCell ref="AY323:BE324"/>
    <mergeCell ref="AD321:AJ322"/>
    <mergeCell ref="AK321:AQ322"/>
    <mergeCell ref="AR321:AX322"/>
    <mergeCell ref="AY321:BE322"/>
    <mergeCell ref="AY325:BE325"/>
    <mergeCell ref="AR325:AX325"/>
    <mergeCell ref="AR326:AX327"/>
    <mergeCell ref="AY326:BE327"/>
    <mergeCell ref="A341:C343"/>
    <mergeCell ref="D341:AA343"/>
    <mergeCell ref="AB341:BE341"/>
    <mergeCell ref="AB342:BE342"/>
    <mergeCell ref="AB343:AK343"/>
    <mergeCell ref="AL343:AU343"/>
    <mergeCell ref="AV343:BE343"/>
    <mergeCell ref="Y325:AC325"/>
    <mergeCell ref="AD325:AJ325"/>
    <mergeCell ref="AK325:AQ325"/>
    <mergeCell ref="AD326:AJ327"/>
    <mergeCell ref="D338:AA340"/>
    <mergeCell ref="AL338:AU338"/>
    <mergeCell ref="AB339:AK340"/>
    <mergeCell ref="AL339:AU340"/>
    <mergeCell ref="AL336:AU336"/>
    <mergeCell ref="D330:AA332"/>
    <mergeCell ref="AV336:BE336"/>
    <mergeCell ref="A333:C340"/>
    <mergeCell ref="D333:AA337"/>
    <mergeCell ref="AB333:AK338"/>
    <mergeCell ref="AL333:AU335"/>
    <mergeCell ref="AV339:BE340"/>
    <mergeCell ref="AV338:BE338"/>
    <mergeCell ref="AV344:BE345"/>
    <mergeCell ref="AL348:AU348"/>
    <mergeCell ref="AV348:BE348"/>
    <mergeCell ref="A352:C354"/>
    <mergeCell ref="D352:AA354"/>
    <mergeCell ref="AB352:BE352"/>
    <mergeCell ref="AB353:BE353"/>
    <mergeCell ref="AB354:AK354"/>
    <mergeCell ref="AV349:BE349"/>
    <mergeCell ref="A344:C351"/>
    <mergeCell ref="D344:AA348"/>
    <mergeCell ref="AB344:AK349"/>
    <mergeCell ref="AL344:AU345"/>
    <mergeCell ref="D349:AA351"/>
    <mergeCell ref="AL349:AU349"/>
    <mergeCell ref="AB350:AK351"/>
    <mergeCell ref="AL350:AU351"/>
    <mergeCell ref="AV350:BE351"/>
    <mergeCell ref="AV355:BE356"/>
    <mergeCell ref="AL356:AU356"/>
    <mergeCell ref="AL357:AU357"/>
    <mergeCell ref="AV357:BE357"/>
    <mergeCell ref="AL354:AU354"/>
    <mergeCell ref="AV354:BE354"/>
    <mergeCell ref="A355:C362"/>
    <mergeCell ref="D355:AA358"/>
    <mergeCell ref="AB355:AK360"/>
    <mergeCell ref="AL355:AU355"/>
    <mergeCell ref="AL358:AU358"/>
    <mergeCell ref="D359:AA362"/>
    <mergeCell ref="AL359:AU359"/>
    <mergeCell ref="A363:C365"/>
    <mergeCell ref="D363:Q365"/>
    <mergeCell ref="R363:BE363"/>
    <mergeCell ref="R364:BE364"/>
    <mergeCell ref="R365:V365"/>
    <mergeCell ref="AY365:BE365"/>
    <mergeCell ref="AV358:BE358"/>
    <mergeCell ref="AD366:BE367"/>
    <mergeCell ref="AV359:BE359"/>
    <mergeCell ref="AV360:BE360"/>
    <mergeCell ref="AB361:AK362"/>
    <mergeCell ref="AL361:AU362"/>
    <mergeCell ref="AV361:BE362"/>
    <mergeCell ref="W365:AC365"/>
    <mergeCell ref="AD365:AJ365"/>
    <mergeCell ref="AK365:AQ365"/>
    <mergeCell ref="AR365:AX365"/>
    <mergeCell ref="AY368:BE370"/>
    <mergeCell ref="AD368:AJ370"/>
    <mergeCell ref="W373:AC373"/>
    <mergeCell ref="A366:C378"/>
    <mergeCell ref="D366:Q368"/>
    <mergeCell ref="R366:V376"/>
    <mergeCell ref="W366:AC370"/>
    <mergeCell ref="D369:Q375"/>
    <mergeCell ref="W371:AC372"/>
    <mergeCell ref="W374:AC375"/>
    <mergeCell ref="AK371:AQ372"/>
    <mergeCell ref="AR371:AX372"/>
    <mergeCell ref="AK368:AQ370"/>
    <mergeCell ref="AR368:AX370"/>
    <mergeCell ref="AK373:AQ373"/>
    <mergeCell ref="AR373:AX373"/>
    <mergeCell ref="AY374:BE375"/>
    <mergeCell ref="D376:Q378"/>
    <mergeCell ref="W376:AC376"/>
    <mergeCell ref="AD376:AJ376"/>
    <mergeCell ref="AK376:AQ376"/>
    <mergeCell ref="AR376:AX376"/>
    <mergeCell ref="AR377:AX378"/>
    <mergeCell ref="AY377:BE378"/>
    <mergeCell ref="AY373:BE373"/>
    <mergeCell ref="AY371:BE372"/>
    <mergeCell ref="R377:V378"/>
    <mergeCell ref="W377:AC378"/>
    <mergeCell ref="AD377:AJ378"/>
    <mergeCell ref="AK377:AQ378"/>
    <mergeCell ref="AD374:AJ375"/>
    <mergeCell ref="AK374:AQ375"/>
    <mergeCell ref="AR374:AX375"/>
    <mergeCell ref="AY376:BE376"/>
    <mergeCell ref="A379:C381"/>
    <mergeCell ref="D379:X381"/>
    <mergeCell ref="Y379:BE379"/>
    <mergeCell ref="Y380:BE380"/>
    <mergeCell ref="Y381:AC381"/>
    <mergeCell ref="AD381:AJ381"/>
    <mergeCell ref="AK381:AQ381"/>
    <mergeCell ref="AR381:AX381"/>
    <mergeCell ref="AY381:BE381"/>
    <mergeCell ref="A382:C390"/>
    <mergeCell ref="Y382:AC383"/>
    <mergeCell ref="AD382:AJ383"/>
    <mergeCell ref="AY386:BE386"/>
    <mergeCell ref="AY387:BE388"/>
    <mergeCell ref="AR382:AX383"/>
    <mergeCell ref="AD386:AJ386"/>
    <mergeCell ref="AK386:AQ386"/>
    <mergeCell ref="AK385:AQ385"/>
    <mergeCell ref="AR385:AX385"/>
    <mergeCell ref="AR386:AX386"/>
    <mergeCell ref="AR388:AX388"/>
    <mergeCell ref="AY385:BE385"/>
    <mergeCell ref="Y388:AC388"/>
    <mergeCell ref="AD388:AJ388"/>
    <mergeCell ref="AD385:AJ385"/>
    <mergeCell ref="Y389:AC390"/>
    <mergeCell ref="AD389:AJ390"/>
    <mergeCell ref="AK389:AQ390"/>
    <mergeCell ref="AK388:AQ388"/>
    <mergeCell ref="AY389:BE390"/>
    <mergeCell ref="AR389:AX390"/>
    <mergeCell ref="AN396:AU397"/>
    <mergeCell ref="AV396:BE397"/>
    <mergeCell ref="AY382:BE383"/>
    <mergeCell ref="AD384:AJ384"/>
    <mergeCell ref="AK384:AQ384"/>
    <mergeCell ref="AR384:AX384"/>
    <mergeCell ref="AY384:BE384"/>
    <mergeCell ref="AK382:AQ383"/>
    <mergeCell ref="AN398:AU399"/>
    <mergeCell ref="AV398:BE399"/>
    <mergeCell ref="AF398:AM399"/>
    <mergeCell ref="A396:C399"/>
    <mergeCell ref="AF396:AM397"/>
    <mergeCell ref="A400:C400"/>
    <mergeCell ref="D400:BE400"/>
    <mergeCell ref="A411:C411"/>
    <mergeCell ref="D411:BE411"/>
    <mergeCell ref="A404:C409"/>
    <mergeCell ref="D404:V406"/>
    <mergeCell ref="W404:AA407"/>
    <mergeCell ref="AZ404:BE407"/>
    <mergeCell ref="AH404:AM407"/>
    <mergeCell ref="AZ408:BE409"/>
    <mergeCell ref="AN408:AS409"/>
    <mergeCell ref="AT408:AY409"/>
    <mergeCell ref="A401:C403"/>
    <mergeCell ref="D401:V403"/>
    <mergeCell ref="W401:BE401"/>
    <mergeCell ref="W402:BE402"/>
    <mergeCell ref="W403:AA403"/>
    <mergeCell ref="AZ403:BE403"/>
    <mergeCell ref="AN403:AS403"/>
    <mergeCell ref="AT403:AY403"/>
    <mergeCell ref="AB403:AG403"/>
    <mergeCell ref="AH403:AM403"/>
    <mergeCell ref="A412:C414"/>
    <mergeCell ref="D412:W414"/>
    <mergeCell ref="X412:BE412"/>
    <mergeCell ref="X413:BE413"/>
    <mergeCell ref="X414:AE414"/>
    <mergeCell ref="AF414:AM414"/>
    <mergeCell ref="AN414:AU414"/>
    <mergeCell ref="AV414:BE414"/>
    <mergeCell ref="D407:V409"/>
    <mergeCell ref="W408:AA409"/>
    <mergeCell ref="AB408:AG409"/>
    <mergeCell ref="AH408:AM409"/>
    <mergeCell ref="AB404:AG407"/>
    <mergeCell ref="AN404:AS407"/>
    <mergeCell ref="AT404:AY407"/>
    <mergeCell ref="AV415:BE415"/>
    <mergeCell ref="AV417:BE417"/>
    <mergeCell ref="X418:AE419"/>
    <mergeCell ref="AF418:AM419"/>
    <mergeCell ref="AN418:AU419"/>
    <mergeCell ref="AV418:BE419"/>
    <mergeCell ref="AN417:AU417"/>
    <mergeCell ref="AF417:AM417"/>
    <mergeCell ref="AN416:AU416"/>
    <mergeCell ref="AV416:BE416"/>
    <mergeCell ref="A415:C419"/>
    <mergeCell ref="D415:W416"/>
    <mergeCell ref="X415:AE415"/>
    <mergeCell ref="AF415:AM415"/>
    <mergeCell ref="D417:W419"/>
    <mergeCell ref="X416:AE416"/>
    <mergeCell ref="AF416:AM416"/>
    <mergeCell ref="X417:AE417"/>
    <mergeCell ref="AN415:AU415"/>
    <mergeCell ref="A420:C424"/>
    <mergeCell ref="D420:W420"/>
    <mergeCell ref="X420:AE421"/>
    <mergeCell ref="AF420:AM420"/>
    <mergeCell ref="D422:W424"/>
    <mergeCell ref="AN421:AU421"/>
    <mergeCell ref="AV422:BE422"/>
    <mergeCell ref="X423:AE424"/>
    <mergeCell ref="AF423:AM424"/>
    <mergeCell ref="X422:AE422"/>
    <mergeCell ref="AF422:AM422"/>
    <mergeCell ref="AN422:AU422"/>
    <mergeCell ref="AN423:AU424"/>
    <mergeCell ref="AV423:BE424"/>
    <mergeCell ref="AV420:BE421"/>
    <mergeCell ref="D421:W421"/>
    <mergeCell ref="AF421:AM421"/>
    <mergeCell ref="BI470:BN470"/>
    <mergeCell ref="AV430:BE431"/>
    <mergeCell ref="D431:W433"/>
    <mergeCell ref="X432:AE433"/>
    <mergeCell ref="AF432:AM433"/>
    <mergeCell ref="AN432:AU433"/>
    <mergeCell ref="AV432:BE433"/>
    <mergeCell ref="AF430:AM431"/>
    <mergeCell ref="AN430:AU431"/>
    <mergeCell ref="A469:BE472"/>
    <mergeCell ref="Q444:AK444"/>
    <mergeCell ref="AL444:AV444"/>
    <mergeCell ref="D439:O439"/>
    <mergeCell ref="X439:BA439"/>
    <mergeCell ref="D440:O440"/>
    <mergeCell ref="X440:BA440"/>
    <mergeCell ref="T445:Y445"/>
    <mergeCell ref="X438:BA438"/>
    <mergeCell ref="C438:W438"/>
    <mergeCell ref="AN442:AS442"/>
    <mergeCell ref="K495:AT496"/>
    <mergeCell ref="D480:AD480"/>
    <mergeCell ref="D481:AD481"/>
    <mergeCell ref="D482:AD482"/>
    <mergeCell ref="D483:AD483"/>
    <mergeCell ref="D484:R484"/>
    <mergeCell ref="D487:AD487"/>
    <mergeCell ref="D492:AQ492"/>
    <mergeCell ref="B494:AT494"/>
    <mergeCell ref="D479:AD479"/>
    <mergeCell ref="D490:AQ490"/>
    <mergeCell ref="A430:C433"/>
    <mergeCell ref="D430:W430"/>
    <mergeCell ref="X430:AE431"/>
    <mergeCell ref="D477:AD477"/>
    <mergeCell ref="D478:AD478"/>
    <mergeCell ref="D475:AD475"/>
    <mergeCell ref="D476:AD476"/>
    <mergeCell ref="D474:AQ474"/>
    <mergeCell ref="A427:C429"/>
    <mergeCell ref="D427:W429"/>
    <mergeCell ref="X427:BE427"/>
    <mergeCell ref="X428:BE428"/>
    <mergeCell ref="X429:AE429"/>
    <mergeCell ref="AF429:AM429"/>
    <mergeCell ref="AN429:AU429"/>
    <mergeCell ref="AV429:BE429"/>
    <mergeCell ref="D67:W69"/>
    <mergeCell ref="D396:W396"/>
    <mergeCell ref="X396:AE397"/>
    <mergeCell ref="D397:W399"/>
    <mergeCell ref="X398:AE399"/>
    <mergeCell ref="AD371:AJ372"/>
    <mergeCell ref="AD373:AJ373"/>
    <mergeCell ref="A393:C395"/>
    <mergeCell ref="D393:W395"/>
    <mergeCell ref="X393:BE393"/>
    <mergeCell ref="X394:BE394"/>
    <mergeCell ref="X395:AE395"/>
    <mergeCell ref="AF395:AM395"/>
    <mergeCell ref="AN395:AU395"/>
    <mergeCell ref="AV395:BE395"/>
    <mergeCell ref="AN420:AU420"/>
  </mergeCells>
  <phoneticPr fontId="10" type="noConversion"/>
  <conditionalFormatting sqref="D474">
    <cfRule type="cellIs" dxfId="6" priority="4" stopIfTrue="1" operator="equal">
      <formula>"ЭЗ не готово к печати"</formula>
    </cfRule>
    <cfRule type="cellIs" dxfId="5" priority="5" stopIfTrue="1" operator="equal">
      <formula>"Экспертное заключение ГОТОВО к печати"</formula>
    </cfRule>
  </conditionalFormatting>
  <conditionalFormatting sqref="AC452 AC448 AC454 AC450">
    <cfRule type="cellIs" dxfId="4" priority="3" stopIfTrue="1" operator="equal">
      <formula>"нет данных"</formula>
    </cfRule>
  </conditionalFormatting>
  <conditionalFormatting sqref="AH457 J457">
    <cfRule type="cellIs" dxfId="3" priority="2" stopIfTrue="1" operator="notEqual">
      <formula>"« __ » ___________  20__ г."</formula>
    </cfRule>
  </conditionalFormatting>
  <conditionalFormatting sqref="AD224:AI248">
    <cfRule type="expression" dxfId="2" priority="1" stopIfTrue="1">
      <formula>AND($X$17="первая",AD224&lt;&gt;0)</formula>
    </cfRule>
  </conditionalFormatting>
  <conditionalFormatting sqref="A70:BE84">
    <cfRule type="expression" dxfId="1" priority="11" stopIfTrue="1">
      <formula>$BI$124&lt;&gt;$BI$127</formula>
    </cfRule>
  </conditionalFormatting>
  <conditionalFormatting sqref="A379:BE390">
    <cfRule type="expression" dxfId="0" priority="12" stopIfTrue="1">
      <formula>$D$382=" "</formula>
    </cfRule>
  </conditionalFormatting>
  <dataValidations count="55"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442"/>
    <dataValidation allowBlank="1" showInputMessage="1" showErrorMessage="1" promptTitle="Внимание!" prompt="Введите должность на листе_x000a_&quot;Общие сведения&quot;" sqref="Q444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69"/>
    <dataValidation type="list" allowBlank="1" showInputMessage="1" showErrorMessage="1" sqref="BI467">
      <formula1>"сентября, октября, ноября, января, февраля, марта, апреля, мая, июня"</formula1>
    </dataValidation>
    <dataValidation type="whole" allowBlank="1" showInputMessage="1" showErrorMessage="1" sqref="BG467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R463 AC448 AK453 AH457 J457 AK449 G457 A457:A458 AA455 AK451 AC450:AC454 AE462"/>
    <dataValidation type="list" allowBlank="1" showInputMessage="1" showErrorMessage="1" sqref="AZ408:BE410 BA108:BE109 AY173:BE173">
      <formula1>"150, "</formula1>
    </dataValidation>
    <dataValidation type="list" allowBlank="1" showInputMessage="1" showErrorMessage="1" sqref="AB408:AG410 AP43 AF108:AJ109 AK173:AQ173 AP83 AP57 AP77">
      <formula1>"50, "</formula1>
    </dataValidation>
    <dataValidation type="list" allowBlank="1" showInputMessage="1" showErrorMessage="1" sqref="AV432:BE434 AT408:AY410 AV418:BE419 AV423:BE425">
      <formula1>"300, "</formula1>
    </dataValidation>
    <dataValidation type="list" allowBlank="1" showInputMessage="1" showErrorMessage="1" sqref="AN432:AU434 AN408:AS410 AN418:AU419 AN423:AU425">
      <formula1>"200, "</formula1>
    </dataValidation>
    <dataValidation type="list" allowBlank="1" showInputMessage="1" showErrorMessage="1" sqref="AF432:AM434 AR173:AX173 AX83:BE84 AX57:BE58 AX77:BE78 AX43:BE44 AF418:AM419 AH408:AM410 AT108:AX109 AF423:AM425">
      <formula1>"100,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24:BE248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24:AW248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24:AP248">
      <formula1>"10, 20, 30, "</formula1>
    </dataValidation>
    <dataValidation type="list" allowBlank="1" showInputMessage="1" showErrorMessage="1" sqref="AK122:AQ123 AK146:AQ147">
      <formula1>"20, 30, 40, "</formula1>
    </dataValidation>
    <dataValidation type="list" allowBlank="1" showInputMessage="1" showErrorMessage="1" sqref="AD122:AJ123 AD146:AJ147">
      <formula1>"10, 20, 30,"</formula1>
    </dataValidation>
    <dataValidation type="list" allowBlank="1" showInputMessage="1" showErrorMessage="1" sqref="X122:AC123 X146:AC147">
      <formula1>"10, 20,"</formula1>
    </dataValidation>
    <dataValidation type="list" allowBlank="1" showInputMessage="1" showErrorMessage="1" sqref="AP68:AW69 AP50:AW51">
      <formula1>"50, 100, "</formula1>
    </dataValidation>
    <dataValidation type="list" allowBlank="1" showInputMessage="1" showErrorMessage="1" sqref="AY135:BE136 AY103:BE104">
      <formula1>"100, 170, 200, "</formula1>
    </dataValidation>
    <dataValidation type="list" allowBlank="1" showInputMessage="1" showErrorMessage="1" sqref="AR135:AX136 AR103:AX104">
      <formula1>"70, 100, 130,150, 170, "</formula1>
    </dataValidation>
    <dataValidation type="list" allowBlank="1" showInputMessage="1" showErrorMessage="1" sqref="AY156:BE157">
      <formula1>"170, 200, "</formula1>
    </dataValidation>
    <dataValidation type="list" allowBlank="1" showInputMessage="1" showErrorMessage="1" sqref="AK156:AQ157">
      <formula1>"50, 70, 100, "</formula1>
    </dataValidation>
    <dataValidation type="list" allowBlank="1" showInputMessage="1" showErrorMessage="1" sqref="AR156:AX157">
      <formula1>"100, 150, 170, "</formula1>
    </dataValidation>
    <dataValidation type="list" allowBlank="1" showInputMessage="1" showErrorMessage="1" sqref="AD173:AJ173 AD135:AJ136">
      <formula1>"20, 30, 40, 50, "</formula1>
    </dataValidation>
    <dataValidation type="list" allowBlank="1" showInputMessage="1" showErrorMessage="1" sqref="AK135:AQ136">
      <formula1>"30, 50, 70, 100, "</formula1>
    </dataValidation>
    <dataValidation type="list" allowBlank="1" showInputMessage="1" showErrorMessage="1" sqref="AX195:BE211">
      <formula1>"50, 60, "</formula1>
    </dataValidation>
    <dataValidation type="list" allowBlank="1" showInputMessage="1" showErrorMessage="1" sqref="AQ195:AW211">
      <formula1>"30, 40, "</formula1>
    </dataValidation>
    <dataValidation type="list" allowBlank="1" showInputMessage="1" showErrorMessage="1" sqref="AJ195:AP211">
      <formula1>"10, 20, "</formula1>
    </dataValidation>
    <dataValidation type="list" allowBlank="1" showInputMessage="1" showErrorMessage="1" sqref="AY146:BE147 AY122:BE123">
      <formula1>"40, 50, 60, "</formula1>
    </dataValidation>
    <dataValidation type="list" allowBlank="1" showInputMessage="1" showErrorMessage="1" sqref="AY303:BE304">
      <formula1>"10, 20, 30, 40, 50, 60, 70, 80, 90,100, 110,120,130,140,150,160,170,180,190,200, "</formula1>
    </dataValidation>
    <dataValidation type="list" allowBlank="1" showInputMessage="1" showErrorMessage="1" sqref="AK303:AX304 AF398:AM399">
      <formula1>"20, "</formula1>
    </dataValidation>
    <dataValidation type="list" allowBlank="1" showInputMessage="1" showErrorMessage="1" sqref="AV258:BE259 AV164:BE165 AV170:BE172">
      <formula1>"110,120,130,140,150,160,170,180,190,200, "</formula1>
    </dataValidation>
    <dataValidation type="list" allowBlank="1" showInputMessage="1" showErrorMessage="1" sqref="AL258:AU259 AL164:AU165 AL170:AU172">
      <formula1>"10,20,30,40,50,60,70,80,90,100, "</formula1>
    </dataValidation>
    <dataValidation type="list" allowBlank="1" showInputMessage="1" showErrorMessage="1" sqref="AD303:AJ304">
      <formula1>"10, "</formula1>
    </dataValidation>
    <dataValidation type="list" allowBlank="1" showInputMessage="1" showErrorMessage="1" sqref="AV361:BE362">
      <formula1>"300, 400, 500, "</formula1>
    </dataValidation>
    <dataValidation type="list" allowBlank="1" showInputMessage="1" showErrorMessage="1" sqref="AL361:AU362">
      <formula1>"100, 150, 200, 250, "</formula1>
    </dataValidation>
    <dataValidation type="list" allowBlank="1" showInputMessage="1" showErrorMessage="1" sqref="AY315:BE316 AY389:BE390 AY291:BE292 AY282:BE283 AY270:BE271">
      <formula1>"70, 80, 90,100, "</formula1>
    </dataValidation>
    <dataValidation type="list" allowBlank="1" showInputMessage="1" showErrorMessage="1" sqref="AV339:BE340">
      <formula1>"50, 100, 200, "</formula1>
    </dataValidation>
    <dataValidation type="list" allowBlank="1" showInputMessage="1" showErrorMessage="1" sqref="AL339:AU340">
      <formula1>"20, 60, 100, "</formula1>
    </dataValidation>
    <dataValidation type="list" allowBlank="1" showInputMessage="1" showErrorMessage="1" sqref="AL350:AU351">
      <formula1>"150, 250, "</formula1>
    </dataValidation>
    <dataValidation type="list" allowBlank="1" showInputMessage="1" showErrorMessage="1" sqref="AV350:BE351">
      <formula1>"200, 300, "</formula1>
    </dataValidation>
    <dataValidation type="list" allowBlank="1" showInputMessage="1" showErrorMessage="1" sqref="AR326:AX327 AR389:AX390 AR291:AX292 AR282:AX283 AR270:AX271 AR315:AX316">
      <formula1>"50, 60, 70, "</formula1>
    </dataValidation>
    <dataValidation type="list" allowBlank="1" showInputMessage="1" showErrorMessage="1" sqref="AY326:BE327">
      <formula1>"80, 90,100, "</formula1>
    </dataValidation>
    <dataValidation type="list" allowBlank="1" showInputMessage="1" showErrorMessage="1" sqref="AK315:AQ316 AK389:AQ390 AK291:AQ292 AK282:AQ283 AR146:AX147 AD156:AJ157 AK270:AQ271 AR122:AX123 AK326:AQ327">
      <formula1>"30, 40, 50, "</formula1>
    </dataValidation>
    <dataValidation type="list" allowBlank="1" showInputMessage="1" showErrorMessage="1" sqref="AY377:BE378">
      <formula1>"50, 100,150, "</formula1>
    </dataValidation>
    <dataValidation type="list" allowBlank="1" showInputMessage="1" showErrorMessage="1" sqref="AR377:AX378">
      <formula1>"30, 50, 100, "</formula1>
    </dataValidation>
    <dataValidation type="list" allowBlank="1" showInputMessage="1" showErrorMessage="1" sqref="AK377:AQ378">
      <formula1>"20, 30, 50, "</formula1>
    </dataValidation>
    <dataValidation type="list" allowBlank="1" showInputMessage="1" showErrorMessage="1" sqref="AD282:AJ283 AD326:AJ327 BQ109:BW109 W377:AJ378 AD389:AJ390 BR146:BW147 BR379:BR384 BQ143:BQ147 BR137:BW139 X135:AC136 X173:AC173 X156:AC157 X103:AC104 AD270:AJ271 AD291:AJ292 AD315:AJ316 BQ112:BW119 BQ121:BW124">
      <formula1>"10, 20, 30, "</formula1>
    </dataValidation>
    <dataValidation type="list" allowBlank="1" showInputMessage="1" showErrorMessage="1" sqref="AK103:AQ104">
      <formula1>"30, 70, 80, 100, "</formula1>
    </dataValidation>
    <dataValidation type="list" allowBlank="1" showInputMessage="1" showErrorMessage="1" sqref="AD103:AJ104">
      <formula1>"20, 50, 60, 70, "</formula1>
    </dataValidation>
    <dataValidation type="list" allowBlank="1" showInputMessage="1" showErrorMessage="1" sqref="AM108:AQ109">
      <formula1>"70, "</formula1>
    </dataValidation>
    <dataValidation type="list" allowBlank="1" showInputMessage="1" showErrorMessage="1" sqref="AX68:BE69 AX50:BE51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N398:AU399">
      <formula1>"80, "</formula1>
    </dataValidation>
    <dataValidation type="list" allowBlank="1" showInputMessage="1" showErrorMessage="1" sqref="AV398:BE399">
      <formula1>"120, "</formula1>
    </dataValidation>
  </dataValidations>
  <hyperlinks>
    <hyperlink ref="D475" location="'общие сведения'!C17" display="Фамилия, имя, отчество "/>
    <hyperlink ref="D478" location="'общие сведения'!G19" display="Муниципальное образование "/>
    <hyperlink ref="A478:AC478" location="'общие сведения'!G21" tooltip="Щелкните, чтобы перейти по ссылке" display="Муниципальное образование "/>
    <hyperlink ref="A476:AC476" location="'общие сведения'!C23" tooltip="Щелкните, чтобы перейти по ссылке" display="Место работы"/>
    <hyperlink ref="A477:AC477" location="'общие сведения'!C26" tooltip="Щелкните, чтобы перейти по ссылке" display="Должность "/>
    <hyperlink ref="A479:AC479" location="'общие сведения'!D34" tooltip="Щелкните, чтобы перейти по ссылке" display="Стаж педагогической работы"/>
    <hyperlink ref="A480:AC480" location="'общие сведения'!D35" tooltip="Щелкните, чтобы перейти по ссылке" display="Наличие квалификационной категории"/>
    <hyperlink ref="A481:AC481" location="'общие сведения'!I35" tooltip="Щелкните, чтобы перейти по ссылке" display="дата присвоения"/>
    <hyperlink ref="A482:AC482" location="'общие сведения'!D37" tooltip="Щелкните, чтобы перейти по ссылке" display="Заявленная квалификационная категория"/>
    <hyperlink ref="A483:AC483" location="фио_предс" tooltip="Щелкните, чтобы перейти по ссылке" display="Председатель экспертной группы"/>
    <hyperlink ref="AD484" location="фио_1чл" tooltip="Щелкните, чтобы перейти по ссылке" display="1)"/>
    <hyperlink ref="AD485" location="фио_2чл" tooltip="Щелкните, чтобы перейти по ссылке" display="2)"/>
    <hyperlink ref="AD486" location="фио_3чл" tooltip="Щелкните, чтобы перейти по ссылке" display="3)"/>
    <hyperlink ref="A487:AD487" location="Всего" tooltip="Щелкните, чтобы перейти по ссылке" display="Всего набрано аттестуемым (cумма баллов)"/>
    <hyperlink ref="D490:AQ490" location="'общие сведения'!A1" tooltip="Щелкните, чтобы перейти по ссылке" display="вернуться на лист 'общие сведения'"/>
    <hyperlink ref="D492:AQ492" location="ЭЗ!A1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76:AD476" location="место_ОС" tooltip="Щелкните, чтобы перейти по ссылке" display="Место работы"/>
    <hyperlink ref="D475:AD475" location="фио_ОС" tooltip="Щелкните, чтобы перейти по ссылке" display="Фамилия, имя, отчество "/>
    <hyperlink ref="D477:AD477" location="долж_ОС" tooltip="Щелкните, чтобы перейти по ссылке" display="Должность "/>
    <hyperlink ref="D478:AD478" location="МуницОбр_ОС" tooltip="Щелкните, чтобы перейти по ссылке" display="Муниципальное образование "/>
    <hyperlink ref="D479:AD479" location="стаж_ОС" tooltip="Щелкните, чтобы перейти по ссылке" display="Стаж педагогической работы"/>
    <hyperlink ref="D480:AD480" location="катег_ОС" tooltip="Щелкните, чтобы перейти по ссылке" display="Наличие квалификационной категории"/>
    <hyperlink ref="D481:AD481" location="датаПрисв_ОС" tooltip="Щелкните, чтобы перейти по ссылке" display="дата присвоения"/>
    <hyperlink ref="D482:AD482" location="ЗаявлКатег_ОС" tooltip="Щелкните, чтобы перейти по ссылке" display="Заявленная квалификационная категория"/>
    <hyperlink ref="D484:R484" location="кол_ЭГ" tooltip="Щелкните, чтобы перейти по ссылке" display="Члены экспертной группы:"/>
    <hyperlink ref="BP125" location="'ЭЗ предм'!A382" display="'ЭЗ предм'!A382"/>
  </hyperlinks>
  <pageMargins left="0.51181102362204722" right="0.27559055118110237" top="0.47244094488188981" bottom="0.51181102362204722" header="0.39370078740157483" footer="0.27559055118110237"/>
  <pageSetup paperSize="9" fitToHeight="0" orientation="portrait" r:id="rId1"/>
  <headerFooter alignWithMargins="0">
    <oddFooter>&amp;R&amp;P</oddFooter>
  </headerFooter>
  <rowBreaks count="7" manualBreakCount="7">
    <brk id="58" max="16383" man="1"/>
    <brk id="111" max="56" man="1"/>
    <brk id="157" max="56" man="1"/>
    <brk id="214" max="56" man="1"/>
    <brk id="271" max="56" man="1"/>
    <brk id="329" max="56" man="1"/>
    <brk id="434" max="56" man="1"/>
  </rowBreaks>
  <ignoredErrors>
    <ignoredError sqref="AD381" twoDigitTextYea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A7" sqref="A7:N28"/>
    </sheetView>
  </sheetViews>
  <sheetFormatPr defaultRowHeight="12.75"/>
  <sheetData>
    <row r="1" spans="1:14" ht="15" customHeight="1">
      <c r="A1" s="1375" t="s">
        <v>624</v>
      </c>
      <c r="B1" s="1376"/>
      <c r="C1" s="1376"/>
      <c r="D1" s="1376"/>
      <c r="E1" s="1376"/>
      <c r="F1" s="1376"/>
      <c r="G1" s="1376"/>
      <c r="H1" s="1376"/>
      <c r="I1" s="1376"/>
      <c r="J1" s="1376"/>
      <c r="K1" s="1376"/>
      <c r="L1" s="1376"/>
      <c r="M1" s="1376"/>
      <c r="N1" s="1376"/>
    </row>
    <row r="2" spans="1:14" ht="15" customHeight="1">
      <c r="A2" s="1376"/>
      <c r="B2" s="1376"/>
      <c r="C2" s="1376"/>
      <c r="D2" s="1376"/>
      <c r="E2" s="1376"/>
      <c r="F2" s="1376"/>
      <c r="G2" s="1376"/>
      <c r="H2" s="1376"/>
      <c r="I2" s="1376"/>
      <c r="J2" s="1376"/>
      <c r="K2" s="1376"/>
      <c r="L2" s="1376"/>
      <c r="M2" s="1376"/>
      <c r="N2" s="1376"/>
    </row>
    <row r="3" spans="1:14" ht="15" customHeight="1">
      <c r="A3" s="1376"/>
      <c r="B3" s="1376"/>
      <c r="C3" s="1376"/>
      <c r="D3" s="1376"/>
      <c r="E3" s="1376"/>
      <c r="F3" s="1376"/>
      <c r="G3" s="1376"/>
      <c r="H3" s="1376"/>
      <c r="I3" s="1376"/>
      <c r="J3" s="1376"/>
      <c r="K3" s="1376"/>
      <c r="L3" s="1376"/>
      <c r="M3" s="1376"/>
      <c r="N3" s="1376"/>
    </row>
    <row r="4" spans="1:14">
      <c r="A4" s="1376" t="s">
        <v>811</v>
      </c>
      <c r="B4" s="1376"/>
      <c r="C4" s="1376"/>
      <c r="D4" s="1376"/>
      <c r="E4" s="1376"/>
      <c r="F4" s="1376"/>
      <c r="G4" s="1376"/>
      <c r="H4" s="1376"/>
      <c r="I4" s="1376"/>
      <c r="J4" s="1376"/>
      <c r="K4" s="1376"/>
      <c r="L4" s="1376"/>
      <c r="M4" s="1376"/>
      <c r="N4" s="1376"/>
    </row>
    <row r="5" spans="1:14">
      <c r="A5" s="1376"/>
      <c r="B5" s="1376"/>
      <c r="C5" s="1376"/>
      <c r="D5" s="1376"/>
      <c r="E5" s="1376"/>
      <c r="F5" s="1376"/>
      <c r="G5" s="1376"/>
      <c r="H5" s="1376"/>
      <c r="I5" s="1376"/>
      <c r="J5" s="1376"/>
      <c r="K5" s="1376"/>
      <c r="L5" s="1376"/>
      <c r="M5" s="1376"/>
      <c r="N5" s="1376"/>
    </row>
    <row r="6" spans="1:14">
      <c r="A6" s="1376"/>
      <c r="B6" s="1376"/>
      <c r="C6" s="1376"/>
      <c r="D6" s="1376"/>
      <c r="E6" s="1376"/>
      <c r="F6" s="1376"/>
      <c r="G6" s="1376"/>
      <c r="H6" s="1376"/>
      <c r="I6" s="1376"/>
      <c r="J6" s="1376"/>
      <c r="K6" s="1376"/>
      <c r="L6" s="1376"/>
      <c r="M6" s="1376"/>
      <c r="N6" s="1376"/>
    </row>
    <row r="7" spans="1:14">
      <c r="A7" s="1373" t="s">
        <v>812</v>
      </c>
      <c r="B7" s="1374"/>
      <c r="C7" s="1374"/>
      <c r="D7" s="1374"/>
      <c r="E7" s="1374"/>
      <c r="F7" s="1374"/>
      <c r="G7" s="1374"/>
      <c r="H7" s="1374"/>
      <c r="I7" s="1374"/>
      <c r="J7" s="1374"/>
      <c r="K7" s="1374"/>
      <c r="L7" s="1374"/>
      <c r="M7" s="1374"/>
      <c r="N7" s="1374"/>
    </row>
    <row r="8" spans="1:14">
      <c r="A8" s="1374"/>
      <c r="B8" s="1374"/>
      <c r="C8" s="1374"/>
      <c r="D8" s="1374"/>
      <c r="E8" s="1374"/>
      <c r="F8" s="1374"/>
      <c r="G8" s="1374"/>
      <c r="H8" s="1374"/>
      <c r="I8" s="1374"/>
      <c r="J8" s="1374"/>
      <c r="K8" s="1374"/>
      <c r="L8" s="1374"/>
      <c r="M8" s="1374"/>
      <c r="N8" s="1374"/>
    </row>
    <row r="9" spans="1:14">
      <c r="A9" s="1374"/>
      <c r="B9" s="1374"/>
      <c r="C9" s="1374"/>
      <c r="D9" s="1374"/>
      <c r="E9" s="1374"/>
      <c r="F9" s="1374"/>
      <c r="G9" s="1374"/>
      <c r="H9" s="1374"/>
      <c r="I9" s="1374"/>
      <c r="J9" s="1374"/>
      <c r="K9" s="1374"/>
      <c r="L9" s="1374"/>
      <c r="M9" s="1374"/>
      <c r="N9" s="1374"/>
    </row>
    <row r="10" spans="1:14">
      <c r="A10" s="1374"/>
      <c r="B10" s="1374"/>
      <c r="C10" s="1374"/>
      <c r="D10" s="1374"/>
      <c r="E10" s="1374"/>
      <c r="F10" s="1374"/>
      <c r="G10" s="1374"/>
      <c r="H10" s="1374"/>
      <c r="I10" s="1374"/>
      <c r="J10" s="1374"/>
      <c r="K10" s="1374"/>
      <c r="L10" s="1374"/>
      <c r="M10" s="1374"/>
      <c r="N10" s="1374"/>
    </row>
    <row r="11" spans="1:14">
      <c r="A11" s="1374"/>
      <c r="B11" s="1374"/>
      <c r="C11" s="1374"/>
      <c r="D11" s="1374"/>
      <c r="E11" s="1374"/>
      <c r="F11" s="1374"/>
      <c r="G11" s="1374"/>
      <c r="H11" s="1374"/>
      <c r="I11" s="1374"/>
      <c r="J11" s="1374"/>
      <c r="K11" s="1374"/>
      <c r="L11" s="1374"/>
      <c r="M11" s="1374"/>
      <c r="N11" s="1374"/>
    </row>
    <row r="12" spans="1:14" ht="42" customHeight="1">
      <c r="A12" s="1374"/>
      <c r="B12" s="1374"/>
      <c r="C12" s="1374"/>
      <c r="D12" s="1374"/>
      <c r="E12" s="1374"/>
      <c r="F12" s="1374"/>
      <c r="G12" s="1374"/>
      <c r="H12" s="1374"/>
      <c r="I12" s="1374"/>
      <c r="J12" s="1374"/>
      <c r="K12" s="1374"/>
      <c r="L12" s="1374"/>
      <c r="M12" s="1374"/>
      <c r="N12" s="1374"/>
    </row>
    <row r="13" spans="1:14">
      <c r="A13" s="1374"/>
      <c r="B13" s="1374"/>
      <c r="C13" s="1374"/>
      <c r="D13" s="1374"/>
      <c r="E13" s="1374"/>
      <c r="F13" s="1374"/>
      <c r="G13" s="1374"/>
      <c r="H13" s="1374"/>
      <c r="I13" s="1374"/>
      <c r="J13" s="1374"/>
      <c r="K13" s="1374"/>
      <c r="L13" s="1374"/>
      <c r="M13" s="1374"/>
      <c r="N13" s="1374"/>
    </row>
    <row r="14" spans="1:14">
      <c r="A14" s="1374"/>
      <c r="B14" s="1374"/>
      <c r="C14" s="1374"/>
      <c r="D14" s="1374"/>
      <c r="E14" s="1374"/>
      <c r="F14" s="1374"/>
      <c r="G14" s="1374"/>
      <c r="H14" s="1374"/>
      <c r="I14" s="1374"/>
      <c r="J14" s="1374"/>
      <c r="K14" s="1374"/>
      <c r="L14" s="1374"/>
      <c r="M14" s="1374"/>
      <c r="N14" s="1374"/>
    </row>
    <row r="15" spans="1:14" ht="69" customHeight="1">
      <c r="A15" s="1374"/>
      <c r="B15" s="1374"/>
      <c r="C15" s="1374"/>
      <c r="D15" s="1374"/>
      <c r="E15" s="1374"/>
      <c r="F15" s="1374"/>
      <c r="G15" s="1374"/>
      <c r="H15" s="1374"/>
      <c r="I15" s="1374"/>
      <c r="J15" s="1374"/>
      <c r="K15" s="1374"/>
      <c r="L15" s="1374"/>
      <c r="M15" s="1374"/>
      <c r="N15" s="1374"/>
    </row>
    <row r="16" spans="1:14">
      <c r="A16" s="1374"/>
      <c r="B16" s="1374"/>
      <c r="C16" s="1374"/>
      <c r="D16" s="1374"/>
      <c r="E16" s="1374"/>
      <c r="F16" s="1374"/>
      <c r="G16" s="1374"/>
      <c r="H16" s="1374"/>
      <c r="I16" s="1374"/>
      <c r="J16" s="1374"/>
      <c r="K16" s="1374"/>
      <c r="L16" s="1374"/>
      <c r="M16" s="1374"/>
      <c r="N16" s="1374"/>
    </row>
    <row r="17" spans="1:14">
      <c r="A17" s="1374"/>
      <c r="B17" s="1374"/>
      <c r="C17" s="1374"/>
      <c r="D17" s="1374"/>
      <c r="E17" s="1374"/>
      <c r="F17" s="1374"/>
      <c r="G17" s="1374"/>
      <c r="H17" s="1374"/>
      <c r="I17" s="1374"/>
      <c r="J17" s="1374"/>
      <c r="K17" s="1374"/>
      <c r="L17" s="1374"/>
      <c r="M17" s="1374"/>
      <c r="N17" s="1374"/>
    </row>
    <row r="18" spans="1:14" ht="32.25" customHeight="1">
      <c r="A18" s="1374"/>
      <c r="B18" s="1374"/>
      <c r="C18" s="1374"/>
      <c r="D18" s="1374"/>
      <c r="E18" s="1374"/>
      <c r="F18" s="1374"/>
      <c r="G18" s="1374"/>
      <c r="H18" s="1374"/>
      <c r="I18" s="1374"/>
      <c r="J18" s="1374"/>
      <c r="K18" s="1374"/>
      <c r="L18" s="1374"/>
      <c r="M18" s="1374"/>
      <c r="N18" s="1374"/>
    </row>
    <row r="19" spans="1:14" ht="45.75" customHeight="1">
      <c r="A19" s="1374"/>
      <c r="B19" s="1374"/>
      <c r="C19" s="1374"/>
      <c r="D19" s="1374"/>
      <c r="E19" s="1374"/>
      <c r="F19" s="1374"/>
      <c r="G19" s="1374"/>
      <c r="H19" s="1374"/>
      <c r="I19" s="1374"/>
      <c r="J19" s="1374"/>
      <c r="K19" s="1374"/>
      <c r="L19" s="1374"/>
      <c r="M19" s="1374"/>
      <c r="N19" s="1374"/>
    </row>
    <row r="20" spans="1:14">
      <c r="A20" s="1374"/>
      <c r="B20" s="1374"/>
      <c r="C20" s="1374"/>
      <c r="D20" s="1374"/>
      <c r="E20" s="1374"/>
      <c r="F20" s="1374"/>
      <c r="G20" s="1374"/>
      <c r="H20" s="1374"/>
      <c r="I20" s="1374"/>
      <c r="J20" s="1374"/>
      <c r="K20" s="1374"/>
      <c r="L20" s="1374"/>
      <c r="M20" s="1374"/>
      <c r="N20" s="1374"/>
    </row>
    <row r="21" spans="1:14">
      <c r="A21" s="1374"/>
      <c r="B21" s="1374"/>
      <c r="C21" s="1374"/>
      <c r="D21" s="1374"/>
      <c r="E21" s="1374"/>
      <c r="F21" s="1374"/>
      <c r="G21" s="1374"/>
      <c r="H21" s="1374"/>
      <c r="I21" s="1374"/>
      <c r="J21" s="1374"/>
      <c r="K21" s="1374"/>
      <c r="L21" s="1374"/>
      <c r="M21" s="1374"/>
      <c r="N21" s="1374"/>
    </row>
    <row r="22" spans="1:14">
      <c r="A22" s="1374"/>
      <c r="B22" s="1374"/>
      <c r="C22" s="1374"/>
      <c r="D22" s="1374"/>
      <c r="E22" s="1374"/>
      <c r="F22" s="1374"/>
      <c r="G22" s="1374"/>
      <c r="H22" s="1374"/>
      <c r="I22" s="1374"/>
      <c r="J22" s="1374"/>
      <c r="K22" s="1374"/>
      <c r="L22" s="1374"/>
      <c r="M22" s="1374"/>
      <c r="N22" s="1374"/>
    </row>
    <row r="23" spans="1:14">
      <c r="A23" s="1374"/>
      <c r="B23" s="1374"/>
      <c r="C23" s="1374"/>
      <c r="D23" s="1374"/>
      <c r="E23" s="1374"/>
      <c r="F23" s="1374"/>
      <c r="G23" s="1374"/>
      <c r="H23" s="1374"/>
      <c r="I23" s="1374"/>
      <c r="J23" s="1374"/>
      <c r="K23" s="1374"/>
      <c r="L23" s="1374"/>
      <c r="M23" s="1374"/>
      <c r="N23" s="1374"/>
    </row>
    <row r="24" spans="1:14" ht="37.5" customHeight="1">
      <c r="A24" s="1374"/>
      <c r="B24" s="1374"/>
      <c r="C24" s="1374"/>
      <c r="D24" s="1374"/>
      <c r="E24" s="1374"/>
      <c r="F24" s="1374"/>
      <c r="G24" s="1374"/>
      <c r="H24" s="1374"/>
      <c r="I24" s="1374"/>
      <c r="J24" s="1374"/>
      <c r="K24" s="1374"/>
      <c r="L24" s="1374"/>
      <c r="M24" s="1374"/>
      <c r="N24" s="1374"/>
    </row>
    <row r="25" spans="1:14">
      <c r="A25" s="1374"/>
      <c r="B25" s="1374"/>
      <c r="C25" s="1374"/>
      <c r="D25" s="1374"/>
      <c r="E25" s="1374"/>
      <c r="F25" s="1374"/>
      <c r="G25" s="1374"/>
      <c r="H25" s="1374"/>
      <c r="I25" s="1374"/>
      <c r="J25" s="1374"/>
      <c r="K25" s="1374"/>
      <c r="L25" s="1374"/>
      <c r="M25" s="1374"/>
      <c r="N25" s="1374"/>
    </row>
    <row r="26" spans="1:14">
      <c r="A26" s="1374"/>
      <c r="B26" s="1374"/>
      <c r="C26" s="1374"/>
      <c r="D26" s="1374"/>
      <c r="E26" s="1374"/>
      <c r="F26" s="1374"/>
      <c r="G26" s="1374"/>
      <c r="H26" s="1374"/>
      <c r="I26" s="1374"/>
      <c r="J26" s="1374"/>
      <c r="K26" s="1374"/>
      <c r="L26" s="1374"/>
      <c r="M26" s="1374"/>
      <c r="N26" s="1374"/>
    </row>
    <row r="27" spans="1:14" ht="26.25" customHeight="1">
      <c r="A27" s="1374"/>
      <c r="B27" s="1374"/>
      <c r="C27" s="1374"/>
      <c r="D27" s="1374"/>
      <c r="E27" s="1374"/>
      <c r="F27" s="1374"/>
      <c r="G27" s="1374"/>
      <c r="H27" s="1374"/>
      <c r="I27" s="1374"/>
      <c r="J27" s="1374"/>
      <c r="K27" s="1374"/>
      <c r="L27" s="1374"/>
      <c r="M27" s="1374"/>
      <c r="N27" s="1374"/>
    </row>
    <row r="28" spans="1:14" ht="143.25" customHeight="1">
      <c r="A28" s="1374"/>
      <c r="B28" s="1374"/>
      <c r="C28" s="1374"/>
      <c r="D28" s="1374"/>
      <c r="E28" s="1374"/>
      <c r="F28" s="1374"/>
      <c r="G28" s="1374"/>
      <c r="H28" s="1374"/>
      <c r="I28" s="1374"/>
      <c r="J28" s="1374"/>
      <c r="K28" s="1374"/>
      <c r="L28" s="1374"/>
      <c r="M28" s="1374"/>
      <c r="N28" s="1374"/>
    </row>
  </sheetData>
  <mergeCells count="3">
    <mergeCell ref="A7:N28"/>
    <mergeCell ref="A1:N3"/>
    <mergeCell ref="A4:N6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42</vt:i4>
      </vt:variant>
    </vt:vector>
  </HeadingPairs>
  <TitlesOfParts>
    <vt:vector size="46" baseType="lpstr">
      <vt:lpstr>общие сведения</vt:lpstr>
      <vt:lpstr>ЗС</vt:lpstr>
      <vt:lpstr>ЭЗ предм</vt:lpstr>
      <vt:lpstr>КТ</vt:lpstr>
      <vt:lpstr>_72ч</vt:lpstr>
      <vt:lpstr>_дпо</vt:lpstr>
      <vt:lpstr>_рек3</vt:lpstr>
      <vt:lpstr>'ЭЗ предм'!FIO</vt:lpstr>
      <vt:lpstr>FIO</vt:lpstr>
      <vt:lpstr>'ЭЗ предм'!proverka</vt:lpstr>
      <vt:lpstr>proverka</vt:lpstr>
      <vt:lpstr>'ЭЗ предм'!Аспирант_100</vt:lpstr>
      <vt:lpstr>'ЭЗ предм'!ВПО_ПП_0</vt:lpstr>
      <vt:lpstr>'ЭЗ предм'!Всего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'ЭЗ предм'!Курсы_0</vt:lpstr>
      <vt:lpstr>место_ОС</vt:lpstr>
      <vt:lpstr>МуницОбр_ОС</vt:lpstr>
      <vt:lpstr>ЗС!Область_печати</vt:lpstr>
      <vt:lpstr>'общие сведения'!Область_печати</vt:lpstr>
      <vt:lpstr>'ЭЗ предм'!Область_печати</vt:lpstr>
      <vt:lpstr>'ЭЗ предм'!порог_в</vt:lpstr>
      <vt:lpstr>порог_в</vt:lpstr>
      <vt:lpstr>'ЭЗ предм'!порог_п</vt:lpstr>
      <vt:lpstr>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Anna Viktorovna Gromova</cp:lastModifiedBy>
  <cp:lastPrinted>2023-08-15T14:33:46Z</cp:lastPrinted>
  <dcterms:created xsi:type="dcterms:W3CDTF">2012-04-17T12:38:08Z</dcterms:created>
  <dcterms:modified xsi:type="dcterms:W3CDTF">2023-08-23T07:57:44Z</dcterms:modified>
</cp:coreProperties>
</file>